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gigatool\giga\documents\all_examples\10 schools\"/>
    </mc:Choice>
  </mc:AlternateContent>
  <xr:revisionPtr revIDLastSave="0" documentId="13_ncr:1_{BC93663D-DD94-40A6-8257-57079C408EB4}" xr6:coauthVersionLast="45" xr6:coauthVersionMax="45" xr10:uidLastSave="{00000000-0000-0000-0000-000000000000}"/>
  <bookViews>
    <workbookView xWindow="-120" yWindow="-120" windowWidth="20730" windowHeight="11160" xr2:uid="{00000000-000D-0000-FFFF-FFFF00000000}"/>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11" i="1" l="1"/>
  <c r="AM11" i="1" s="1"/>
  <c r="AL11" i="1"/>
  <c r="AK12" i="1"/>
  <c r="AL12" i="1"/>
  <c r="AM12" i="1"/>
  <c r="AK13" i="1"/>
  <c r="AM13" i="1" s="1"/>
  <c r="AL13" i="1"/>
  <c r="AK14" i="1"/>
  <c r="AM14" i="1" s="1"/>
  <c r="AL14" i="1"/>
  <c r="AK15" i="1"/>
  <c r="AM15" i="1" s="1"/>
  <c r="AL15" i="1"/>
  <c r="AK16" i="1"/>
  <c r="AM16" i="1" s="1"/>
  <c r="AL16" i="1"/>
  <c r="AK17" i="1"/>
  <c r="AL17" i="1"/>
  <c r="AM17" i="1"/>
  <c r="AK18" i="1"/>
  <c r="AM18" i="1" s="1"/>
  <c r="AL18" i="1"/>
  <c r="AL10" i="1"/>
  <c r="AK10" i="1"/>
  <c r="AM10" i="1" s="1"/>
  <c r="AF12" i="1" l="1"/>
  <c r="AG12" i="1"/>
  <c r="AF13" i="1"/>
  <c r="AH13" i="1"/>
  <c r="AF14" i="1"/>
  <c r="AF15" i="1"/>
  <c r="AF16" i="1"/>
  <c r="AH16" i="1" s="1"/>
  <c r="AG16" i="1"/>
  <c r="AF17" i="1"/>
  <c r="AG17" i="1"/>
  <c r="AH17" i="1"/>
  <c r="AF18" i="1"/>
  <c r="AH18" i="1" s="1"/>
  <c r="AG18" i="1"/>
  <c r="AJ18" i="1"/>
  <c r="AI18" i="1" s="1"/>
  <c r="AF19" i="1"/>
  <c r="AG19" i="1" s="1"/>
  <c r="AF11" i="1"/>
  <c r="L11" i="1"/>
  <c r="O11" i="1" s="1"/>
  <c r="X11" i="1" s="1"/>
  <c r="M11" i="1"/>
  <c r="T11" i="1" s="1"/>
  <c r="N11" i="1"/>
  <c r="Q11" i="1"/>
  <c r="AB11" i="1" s="1"/>
  <c r="R11" i="1"/>
  <c r="S11" i="1"/>
  <c r="U11" i="1"/>
  <c r="V11" i="1"/>
  <c r="AE11" i="1" s="1"/>
  <c r="W11" i="1"/>
  <c r="Y11" i="1"/>
  <c r="Z11" i="1"/>
  <c r="AA11" i="1"/>
  <c r="AC11" i="1"/>
  <c r="L12" i="1"/>
  <c r="O12" i="1" s="1"/>
  <c r="M12" i="1"/>
  <c r="T12" i="1" s="1"/>
  <c r="N12" i="1"/>
  <c r="U12" i="1" s="1"/>
  <c r="Q12" i="1"/>
  <c r="R12" i="1"/>
  <c r="AC12" i="1" s="1"/>
  <c r="S12" i="1"/>
  <c r="Y12" i="1"/>
  <c r="Z12" i="1"/>
  <c r="AA12" i="1"/>
  <c r="AB12" i="1"/>
  <c r="L13" i="1"/>
  <c r="M13" i="1" s="1"/>
  <c r="S13" i="1" s="1"/>
  <c r="Q13" i="1"/>
  <c r="AA13" i="1" s="1"/>
  <c r="R13" i="1"/>
  <c r="AC13" i="1" s="1"/>
  <c r="Y13" i="1"/>
  <c r="Z13" i="1"/>
  <c r="L14" i="1"/>
  <c r="N14" i="1" s="1"/>
  <c r="U14" i="1" s="1"/>
  <c r="Q14" i="1"/>
  <c r="AA14" i="1" s="1"/>
  <c r="R14" i="1"/>
  <c r="AC14" i="1" s="1"/>
  <c r="Y14" i="1"/>
  <c r="Z14" i="1"/>
  <c r="L15" i="1"/>
  <c r="M15" i="1"/>
  <c r="Q15" i="1"/>
  <c r="AB15" i="1" s="1"/>
  <c r="R15" i="1"/>
  <c r="Y15" i="1"/>
  <c r="Z15" i="1"/>
  <c r="AA15" i="1"/>
  <c r="AC15" i="1"/>
  <c r="L16" i="1"/>
  <c r="N16" i="1" s="1"/>
  <c r="M16" i="1"/>
  <c r="T16" i="1" s="1"/>
  <c r="Q16" i="1"/>
  <c r="AA16" i="1" s="1"/>
  <c r="R16" i="1"/>
  <c r="AC16" i="1" s="1"/>
  <c r="Y16" i="1"/>
  <c r="Z16" i="1"/>
  <c r="AB16" i="1"/>
  <c r="L17" i="1"/>
  <c r="N17" i="1" s="1"/>
  <c r="Q17" i="1"/>
  <c r="AA17" i="1" s="1"/>
  <c r="R17" i="1"/>
  <c r="Y17" i="1"/>
  <c r="Z17" i="1"/>
  <c r="AB17" i="1"/>
  <c r="AC17" i="1"/>
  <c r="L18" i="1"/>
  <c r="Q18" i="1"/>
  <c r="AA18" i="1" s="1"/>
  <c r="R18" i="1"/>
  <c r="AC18" i="1" s="1"/>
  <c r="Y18" i="1"/>
  <c r="Z18" i="1"/>
  <c r="AB18" i="1"/>
  <c r="AF10" i="1"/>
  <c r="AG10" i="1" s="1"/>
  <c r="Z10" i="1"/>
  <c r="Y10" i="1"/>
  <c r="R10" i="1"/>
  <c r="AC10" i="1" s="1"/>
  <c r="Q10" i="1"/>
  <c r="AB10" i="1" s="1"/>
  <c r="L10" i="1"/>
  <c r="O10" i="1" s="1"/>
  <c r="X10" i="1" s="1"/>
  <c r="AL9" i="1"/>
  <c r="W12" i="1" l="1"/>
  <c r="AD12" i="1" s="1"/>
  <c r="X12" i="1"/>
  <c r="V17" i="1"/>
  <c r="U17" i="1"/>
  <c r="AJ16" i="1"/>
  <c r="AI16" i="1" s="1"/>
  <c r="V14" i="1"/>
  <c r="AJ19" i="1"/>
  <c r="AI19" i="1" s="1"/>
  <c r="O16" i="1"/>
  <c r="O14" i="1"/>
  <c r="AB13" i="1"/>
  <c r="T13" i="1"/>
  <c r="O13" i="1"/>
  <c r="V12" i="1"/>
  <c r="AH19" i="1"/>
  <c r="S16" i="1"/>
  <c r="M14" i="1"/>
  <c r="N13" i="1"/>
  <c r="V13" i="1" s="1"/>
  <c r="AA10" i="1"/>
  <c r="N18" i="1"/>
  <c r="O18" i="1"/>
  <c r="U16" i="1"/>
  <c r="V16" i="1"/>
  <c r="U13" i="1"/>
  <c r="W10" i="1"/>
  <c r="AH11" i="1"/>
  <c r="AG11" i="1"/>
  <c r="AH14" i="1"/>
  <c r="AG14" i="1"/>
  <c r="AJ14" i="1"/>
  <c r="AI14" i="1" s="1"/>
  <c r="AH12" i="1"/>
  <c r="AJ12" i="1" s="1"/>
  <c r="AI12" i="1" s="1"/>
  <c r="M10" i="1"/>
  <c r="AB14" i="1"/>
  <c r="W14" i="1"/>
  <c r="X14" i="1"/>
  <c r="AD11" i="1"/>
  <c r="N10" i="1"/>
  <c r="M18" i="1"/>
  <c r="T15" i="1"/>
  <c r="S15" i="1"/>
  <c r="AE12" i="1"/>
  <c r="O15" i="1"/>
  <c r="N15" i="1"/>
  <c r="AJ17" i="1"/>
  <c r="AI17" i="1" s="1"/>
  <c r="AG13" i="1"/>
  <c r="AJ13" i="1" s="1"/>
  <c r="AI13" i="1" s="1"/>
  <c r="M17" i="1"/>
  <c r="O17" i="1"/>
  <c r="AH10" i="1"/>
  <c r="AJ10" i="1" s="1"/>
  <c r="AI10" i="1" s="1"/>
  <c r="AG15" i="1"/>
  <c r="AJ15" i="1" s="1"/>
  <c r="AI15" i="1" s="1"/>
  <c r="AH15" i="1"/>
  <c r="S14" i="1" l="1"/>
  <c r="AD14" i="1" s="1"/>
  <c r="T14" i="1"/>
  <c r="AE14" i="1" s="1"/>
  <c r="W13" i="1"/>
  <c r="AD13" i="1" s="1"/>
  <c r="X13" i="1"/>
  <c r="AE13" i="1" s="1"/>
  <c r="W16" i="1"/>
  <c r="X16" i="1"/>
  <c r="AE16" i="1" s="1"/>
  <c r="AJ11" i="1"/>
  <c r="AI11" i="1" s="1"/>
  <c r="AD16" i="1"/>
  <c r="W17" i="1"/>
  <c r="X17" i="1"/>
  <c r="T10" i="1"/>
  <c r="S10" i="1"/>
  <c r="T17" i="1"/>
  <c r="S17" i="1"/>
  <c r="AD17" i="1" s="1"/>
  <c r="U15" i="1"/>
  <c r="V15" i="1"/>
  <c r="AE15" i="1" s="1"/>
  <c r="W18" i="1"/>
  <c r="X18" i="1"/>
  <c r="X15" i="1"/>
  <c r="W15" i="1"/>
  <c r="S18" i="1"/>
  <c r="T18" i="1"/>
  <c r="V10" i="1"/>
  <c r="U10" i="1"/>
  <c r="U18" i="1"/>
  <c r="V18" i="1"/>
  <c r="AF9" i="1"/>
  <c r="AD10" i="1" l="1"/>
  <c r="AD15" i="1"/>
  <c r="AE17" i="1"/>
  <c r="AE18" i="1"/>
  <c r="AD18" i="1"/>
  <c r="AE10" i="1"/>
  <c r="AH9" i="1"/>
  <c r="AG9" i="1"/>
  <c r="AJ9" i="1" s="1"/>
  <c r="AI9" i="1" s="1"/>
  <c r="L9" i="1"/>
  <c r="R9" i="1" l="1"/>
  <c r="AC9" i="1" s="1"/>
  <c r="Q9" i="1"/>
  <c r="AB9" i="1" s="1"/>
  <c r="Y9" i="1"/>
  <c r="N9" i="1"/>
  <c r="U9" i="1" s="1"/>
  <c r="Z9" i="1" l="1"/>
  <c r="AA9" i="1"/>
  <c r="M9" i="1"/>
  <c r="V9" i="1"/>
  <c r="O9" i="1"/>
  <c r="W9" i="1" l="1"/>
  <c r="X9" i="1"/>
  <c r="S9" i="1"/>
  <c r="T9" i="1"/>
  <c r="AE9" i="1" l="1"/>
  <c r="AD9" i="1"/>
  <c r="AK9" i="1" s="1"/>
  <c r="AM9" i="1" s="1"/>
</calcChain>
</file>

<file path=xl/sharedStrings.xml><?xml version="1.0" encoding="utf-8"?>
<sst xmlns="http://schemas.openxmlformats.org/spreadsheetml/2006/main" count="120" uniqueCount="84">
  <si>
    <t>#</t>
  </si>
  <si>
    <t>School Name</t>
  </si>
  <si>
    <t>Region</t>
  </si>
  <si>
    <t>Subregion</t>
  </si>
  <si>
    <t xml:space="preserve">Workstations in primary school classrooms and labratories </t>
  </si>
  <si>
    <t xml:space="preserve">Workstations in secondary school and labratories </t>
  </si>
  <si>
    <t>Workstations in teachers' offices</t>
  </si>
  <si>
    <t>Mobile devices of teachers</t>
  </si>
  <si>
    <t>Mobile devices of administrative personnel</t>
  </si>
  <si>
    <t>Longtitude</t>
  </si>
  <si>
    <t>Lattitude</t>
  </si>
  <si>
    <t>Mobile devices of primary school pupils</t>
  </si>
  <si>
    <t>Mobile devices of secondary school pupils</t>
  </si>
  <si>
    <t xml:space="preserve">Workstations in high school classrooms and labratories </t>
  </si>
  <si>
    <t>Mobile devices of high school pupils</t>
  </si>
  <si>
    <t>Mobile devices of guests</t>
  </si>
  <si>
    <t>The total number of computers (workstations)</t>
  </si>
  <si>
    <t>The total number of mobile devices</t>
  </si>
  <si>
    <t>Devices</t>
  </si>
  <si>
    <t>Workstations in administrative personnel' offices</t>
  </si>
  <si>
    <t>Middle-Mile</t>
  </si>
  <si>
    <t>Distance to the fiber*, km</t>
  </si>
  <si>
    <t>Total number of users*</t>
  </si>
  <si>
    <t>Topology</t>
  </si>
  <si>
    <t>Total number of pupils</t>
  </si>
  <si>
    <t>Number of pupils in primary school</t>
  </si>
  <si>
    <t>Number of pupils in secondary school</t>
  </si>
  <si>
    <t>Number of pupils in high school</t>
  </si>
  <si>
    <t>Number of teachers</t>
  </si>
  <si>
    <t xml:space="preserve">Number of administrative personel </t>
  </si>
  <si>
    <t>Number of expected guests</t>
  </si>
  <si>
    <t>Percentage of pupils from total number of users, %</t>
  </si>
  <si>
    <t>Percentage of pupils in primary school, %</t>
  </si>
  <si>
    <t>Percentage of pupils in secondary school, %</t>
  </si>
  <si>
    <t>Percentage of pupils in high school, %</t>
  </si>
  <si>
    <t>Percentage of teachers from from total number of users, %</t>
  </si>
  <si>
    <t>Percentage of administrative personnel from total number of users, %</t>
  </si>
  <si>
    <t>Percentage of guests from from total number of users, %</t>
  </si>
  <si>
    <t>Average number of computers (workstations) in primary school classrooms and labratories  per 100 pupils, computers</t>
  </si>
  <si>
    <t>Average number of computers (workstations) in secondary school classrooms and labratories  per 100 pupils, computers</t>
  </si>
  <si>
    <t>Percentage of pupils who use mobile devices in primary school, %</t>
  </si>
  <si>
    <t>Percentage of pupils who use mobile devices in secondary school, %</t>
  </si>
  <si>
    <t>Average number of computers (workstations) in high school classrooms and labratories  per 100 pupils, computers</t>
  </si>
  <si>
    <t>Percentage of pupils who use mobile devices in high school, %</t>
  </si>
  <si>
    <t>Percentage of teachers who have personal workstation in the office, %</t>
  </si>
  <si>
    <t>Percentage of teachers who use mobile devices, %</t>
  </si>
  <si>
    <t>Percentage of administrative personnel who have personal workstation in the office, %</t>
  </si>
  <si>
    <t>Percentage of administrative personnel who use mobile devices, %</t>
  </si>
  <si>
    <t>Percentage of guests who use mobile devices, %</t>
  </si>
  <si>
    <r>
      <t xml:space="preserve">Assumptions </t>
    </r>
    <r>
      <rPr>
        <sz val="11"/>
        <color theme="1"/>
        <rFont val="Calibri"/>
        <family val="2"/>
        <charset val="204"/>
        <scheme val="minor"/>
      </rPr>
      <t>(you can change persentage bellow to apply these assumption to all schools in the list or directly put your values instead assumed values)</t>
    </r>
  </si>
  <si>
    <t>Building</t>
  </si>
  <si>
    <t>School building area, square meters</t>
  </si>
  <si>
    <t>School building area length, meters</t>
  </si>
  <si>
    <t>School building area width, meters</t>
  </si>
  <si>
    <t>School inner yard area,  square meters</t>
  </si>
  <si>
    <t>Average area of school building per one user, square meters per user</t>
  </si>
  <si>
    <t>Ratio between length and width of the school building (for example 4:3 = 1,33)</t>
  </si>
  <si>
    <t>Number of floors in school building, floors</t>
  </si>
  <si>
    <t>Area of one floor in school building, square meters</t>
  </si>
  <si>
    <t>Percentage of inner yard area from area of one floor of school building, %</t>
  </si>
  <si>
    <t>LAN</t>
  </si>
  <si>
    <r>
      <t xml:space="preserve">School Indentification
</t>
    </r>
    <r>
      <rPr>
        <sz val="11"/>
        <color theme="10"/>
        <rFont val="Calibri"/>
        <family val="2"/>
        <charset val="204"/>
        <scheme val="minor"/>
      </rPr>
      <t>(this section is used only for unique identification of school, but does not used for calculations. All of these fields could be missed, in this case objects (schools) will receive automatic names during the data import (f.e. School #1, School #2 etc.)</t>
    </r>
  </si>
  <si>
    <r>
      <t xml:space="preserve">Users
</t>
    </r>
    <r>
      <rPr>
        <sz val="11"/>
        <color theme="10"/>
        <rFont val="Calibri"/>
        <family val="2"/>
        <charset val="204"/>
        <scheme val="minor"/>
      </rPr>
      <t>(this section is used for calculation number of devices that will be used in school)</t>
    </r>
  </si>
  <si>
    <r>
      <rPr>
        <b/>
        <sz val="11"/>
        <color theme="10"/>
        <rFont val="Calibri"/>
        <family val="2"/>
        <charset val="204"/>
        <scheme val="minor"/>
      </rPr>
      <t xml:space="preserve">Building
</t>
    </r>
    <r>
      <rPr>
        <sz val="11"/>
        <color theme="10"/>
        <rFont val="Calibri"/>
        <family val="2"/>
        <scheme val="minor"/>
      </rPr>
      <t>(this section is used by LAN methodology for calculating CAPEX &amp; OPEX for school LAN &amp; Hotspot)</t>
    </r>
  </si>
  <si>
    <r>
      <t xml:space="preserve">Data entering completeness
</t>
    </r>
    <r>
      <rPr>
        <sz val="11"/>
        <color theme="0"/>
        <rFont val="Calibri"/>
        <family val="2"/>
        <charset val="204"/>
        <scheme val="minor"/>
      </rPr>
      <t>(this section is used for demonstrating if it is all necessary information was intered for particular school (in the row) for future processing and caclulations)</t>
    </r>
  </si>
  <si>
    <r>
      <rPr>
        <b/>
        <sz val="11"/>
        <color theme="1"/>
        <rFont val="Calibri"/>
        <family val="2"/>
        <charset val="204"/>
        <scheme val="minor"/>
      </rPr>
      <t xml:space="preserve">Assumptions
</t>
    </r>
    <r>
      <rPr>
        <sz val="11"/>
        <color theme="1"/>
        <rFont val="Calibri"/>
        <family val="2"/>
        <scheme val="minor"/>
      </rPr>
      <t>(you can change persentage bellow to apply these assumption to all schools in the list or directly put your values instead assumed values)</t>
    </r>
  </si>
  <si>
    <r>
      <t xml:space="preserve">Geographical Location and Infrastructure Presence
</t>
    </r>
    <r>
      <rPr>
        <sz val="11"/>
        <color theme="10"/>
        <rFont val="Calibri"/>
        <family val="2"/>
        <charset val="204"/>
        <scheme val="minor"/>
      </rPr>
      <t>(this section is used by methodology of connecting schools to broadband transport backbones (Middle-Mile))</t>
    </r>
  </si>
  <si>
    <t>Type of Cell Coverage
(2G / 3G / 4G)</t>
  </si>
  <si>
    <t>Availability of electricity
(Yes / No)</t>
  </si>
  <si>
    <t>3G</t>
  </si>
  <si>
    <t>Yes</t>
  </si>
  <si>
    <t>Kabarbarma</t>
  </si>
  <si>
    <t>Eldoret</t>
  </si>
  <si>
    <t>Baringo Central</t>
  </si>
  <si>
    <t>Kabochony</t>
  </si>
  <si>
    <t>2G</t>
  </si>
  <si>
    <t>Kapkiai</t>
  </si>
  <si>
    <t>Kapkomoi</t>
  </si>
  <si>
    <t>Kapngelel</t>
  </si>
  <si>
    <t>Kaptorokwo</t>
  </si>
  <si>
    <t>Kasore</t>
  </si>
  <si>
    <t>Kipkaech B D</t>
  </si>
  <si>
    <t>Kitumbei</t>
  </si>
  <si>
    <t>Kituro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</si>
</sst>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theme="0"/>
      <name val="Calibri"/>
      <family val="2"/>
      <scheme val="minor"/>
    </font>
    <font>
      <u/>
      <sz val="11"/>
      <color theme="10"/>
      <name val="Calibri"/>
      <family val="2"/>
      <scheme val="minor"/>
    </font>
    <font>
      <b/>
      <u/>
      <sz val="11"/>
      <color theme="10"/>
      <name val="Calibri"/>
      <family val="2"/>
      <charset val="204"/>
      <scheme val="minor"/>
    </font>
    <font>
      <b/>
      <u/>
      <sz val="11"/>
      <color theme="0"/>
      <name val="Calibri"/>
      <family val="2"/>
      <charset val="204"/>
      <scheme val="minor"/>
    </font>
    <font>
      <b/>
      <sz val="11"/>
      <color theme="0"/>
      <name val="Calibri"/>
      <family val="2"/>
      <charset val="204"/>
      <scheme val="minor"/>
    </font>
    <font>
      <sz val="11"/>
      <color theme="0"/>
      <name val="Calibri"/>
      <family val="2"/>
      <charset val="204"/>
      <scheme val="minor"/>
    </font>
    <font>
      <b/>
      <sz val="11"/>
      <color theme="10"/>
      <name val="Calibri"/>
      <family val="2"/>
      <charset val="204"/>
      <scheme val="minor"/>
    </font>
    <font>
      <sz val="11"/>
      <color theme="10"/>
      <name val="Calibri"/>
      <family val="2"/>
      <charset val="204"/>
      <scheme val="minor"/>
    </font>
    <font>
      <sz val="11"/>
      <color theme="10"/>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7030A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7" tint="0.79998168889431442"/>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ck">
        <color rgb="FFFFC000"/>
      </top>
      <bottom style="thick">
        <color rgb="FFFFC000"/>
      </bottom>
      <diagonal/>
    </border>
    <border>
      <left style="thin">
        <color auto="1"/>
      </left>
      <right style="thick">
        <color rgb="FFFFC000"/>
      </right>
      <top style="thick">
        <color rgb="FFFFC000"/>
      </top>
      <bottom style="thick">
        <color rgb="FFFFC000"/>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ck">
        <color rgb="FFFFC000"/>
      </left>
      <right style="thick">
        <color rgb="FFFFC000"/>
      </right>
      <top style="thick">
        <color rgb="FFFFC000"/>
      </top>
      <bottom style="thick">
        <color rgb="FFFFC000"/>
      </bottom>
      <diagonal/>
    </border>
    <border>
      <left style="thick">
        <color rgb="FFFFC000"/>
      </left>
      <right style="thin">
        <color auto="1"/>
      </right>
      <top style="thin">
        <color auto="1"/>
      </top>
      <bottom/>
      <diagonal/>
    </border>
    <border>
      <left style="thick">
        <color rgb="FFFFC000"/>
      </left>
      <right style="thin">
        <color auto="1"/>
      </right>
      <top/>
      <bottom/>
      <diagonal/>
    </border>
    <border>
      <left style="thick">
        <color rgb="FFFFC000"/>
      </left>
      <right style="thin">
        <color auto="1"/>
      </right>
      <top/>
      <bottom style="thin">
        <color auto="1"/>
      </bottom>
      <diagonal/>
    </border>
    <border>
      <left/>
      <right style="thin">
        <color auto="1"/>
      </right>
      <top style="thick">
        <color rgb="FFFFC000"/>
      </top>
      <bottom style="thick">
        <color rgb="FFFFC000"/>
      </bottom>
      <diagonal/>
    </border>
    <border>
      <left/>
      <right style="thick">
        <color rgb="FFFFC000"/>
      </right>
      <top style="thick">
        <color rgb="FFFFC000"/>
      </top>
      <bottom style="thick">
        <color rgb="FFFFC000"/>
      </bottom>
      <diagonal/>
    </border>
    <border>
      <left style="thick">
        <color rgb="FF0070C0"/>
      </left>
      <right style="thick">
        <color rgb="FF0070C0"/>
      </right>
      <top style="thick">
        <color rgb="FF0070C0"/>
      </top>
      <bottom/>
      <diagonal/>
    </border>
  </borders>
  <cellStyleXfs count="2">
    <xf numFmtId="0" fontId="0" fillId="0" borderId="0"/>
    <xf numFmtId="0" fontId="5" fillId="0" borderId="0" applyNumberFormat="0" applyFill="0" applyBorder="0" applyAlignment="0" applyProtection="0"/>
  </cellStyleXfs>
  <cellXfs count="66">
    <xf numFmtId="0" fontId="0" fillId="0" borderId="0" xfId="0"/>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1" fontId="0" fillId="2" borderId="1" xfId="0" applyNumberFormat="1" applyFill="1" applyBorder="1" applyAlignment="1">
      <alignment horizontal="center" vertical="center" wrapText="1"/>
    </xf>
    <xf numFmtId="0" fontId="0" fillId="2" borderId="9" xfId="0" applyFill="1" applyBorder="1" applyAlignment="1">
      <alignment horizontal="center"/>
    </xf>
    <xf numFmtId="0" fontId="0" fillId="2" borderId="0" xfId="0" applyFill="1" applyBorder="1" applyAlignment="1">
      <alignment horizontal="center" vertical="center" wrapText="1"/>
    </xf>
    <xf numFmtId="1" fontId="0" fillId="2" borderId="9" xfId="0" applyNumberFormat="1" applyFill="1" applyBorder="1" applyAlignment="1">
      <alignment horizontal="center" vertical="center" wrapText="1"/>
    </xf>
    <xf numFmtId="0" fontId="3" fillId="8" borderId="10" xfId="0" applyFont="1" applyFill="1" applyBorder="1" applyAlignment="1">
      <alignment horizontal="center" vertical="center" wrapText="1"/>
    </xf>
    <xf numFmtId="0" fontId="3" fillId="8" borderId="11" xfId="0" applyFont="1" applyFill="1" applyBorder="1" applyAlignment="1">
      <alignment horizontal="center" vertical="center" wrapText="1"/>
    </xf>
    <xf numFmtId="0" fontId="0" fillId="2" borderId="0" xfId="0" applyFill="1" applyBorder="1" applyAlignment="1">
      <alignment horizontal="center" vertical="center" wrapText="1"/>
    </xf>
    <xf numFmtId="0" fontId="5" fillId="2" borderId="1" xfId="1" applyFill="1" applyBorder="1" applyAlignment="1">
      <alignment horizontal="center" vertical="center"/>
    </xf>
    <xf numFmtId="0" fontId="5" fillId="2" borderId="9" xfId="1" applyFill="1" applyBorder="1" applyAlignment="1">
      <alignment horizontal="center" vertical="center"/>
    </xf>
    <xf numFmtId="0" fontId="3" fillId="8" borderId="20" xfId="0" applyFont="1" applyFill="1" applyBorder="1" applyAlignment="1">
      <alignment horizontal="center" vertical="center" wrapText="1"/>
    </xf>
    <xf numFmtId="0" fontId="3" fillId="10" borderId="16" xfId="0" applyFont="1" applyFill="1" applyBorder="1" applyAlignment="1">
      <alignment horizontal="center" vertical="center" wrapText="1"/>
    </xf>
    <xf numFmtId="0" fontId="3" fillId="11" borderId="16" xfId="0" applyFont="1" applyFill="1" applyBorder="1" applyAlignment="1">
      <alignment horizontal="center" vertical="center" wrapText="1"/>
    </xf>
    <xf numFmtId="0" fontId="10" fillId="7" borderId="7" xfId="1" applyFont="1" applyFill="1" applyBorder="1" applyAlignment="1">
      <alignment horizontal="center" vertical="center" wrapText="1"/>
    </xf>
    <xf numFmtId="0" fontId="3" fillId="10" borderId="21" xfId="0" applyFont="1" applyFill="1" applyBorder="1" applyAlignment="1">
      <alignment horizontal="center" vertical="center" wrapText="1"/>
    </xf>
    <xf numFmtId="0" fontId="3" fillId="11" borderId="21" xfId="0" applyFont="1" applyFill="1" applyBorder="1" applyAlignment="1">
      <alignment horizontal="center" vertical="center" wrapText="1"/>
    </xf>
    <xf numFmtId="0" fontId="11" fillId="12" borderId="1" xfId="1" applyFont="1" applyFill="1" applyBorder="1" applyAlignment="1">
      <alignment horizontal="center" vertical="center" wrapText="1"/>
    </xf>
    <xf numFmtId="0" fontId="3" fillId="13" borderId="4" xfId="0" applyFont="1" applyFill="1" applyBorder="1" applyAlignment="1">
      <alignment horizontal="center" vertical="center" wrapText="1"/>
    </xf>
    <xf numFmtId="0" fontId="0" fillId="15" borderId="12" xfId="0" applyFill="1" applyBorder="1" applyAlignment="1">
      <alignment horizontal="center" vertical="center" wrapText="1"/>
    </xf>
    <xf numFmtId="0" fontId="3" fillId="13" borderId="22" xfId="0" applyFont="1" applyFill="1" applyBorder="1" applyAlignment="1">
      <alignment horizontal="center" vertical="center" wrapText="1"/>
    </xf>
    <xf numFmtId="0" fontId="0" fillId="14" borderId="1" xfId="0" applyFill="1" applyBorder="1" applyAlignment="1">
      <alignment horizontal="center" vertical="center" wrapText="1"/>
    </xf>
    <xf numFmtId="0" fontId="3" fillId="2" borderId="9" xfId="0" applyFont="1" applyFill="1" applyBorder="1" applyAlignment="1">
      <alignment horizontal="center"/>
    </xf>
    <xf numFmtId="0" fontId="0" fillId="16" borderId="0" xfId="0" applyFill="1"/>
    <xf numFmtId="0" fontId="10" fillId="4" borderId="2" xfId="1" applyFont="1" applyFill="1" applyBorder="1" applyAlignment="1">
      <alignment horizontal="center" vertical="center" wrapText="1"/>
    </xf>
    <xf numFmtId="0" fontId="10" fillId="0" borderId="4" xfId="1" applyFont="1" applyBorder="1" applyAlignment="1">
      <alignment horizontal="center" vertical="center" wrapText="1"/>
    </xf>
    <xf numFmtId="0" fontId="10" fillId="6" borderId="6" xfId="1" applyFont="1" applyFill="1" applyBorder="1" applyAlignment="1">
      <alignment horizontal="center" vertical="center" wrapText="1"/>
    </xf>
    <xf numFmtId="0" fontId="10" fillId="0" borderId="5" xfId="1" applyFont="1" applyBorder="1" applyAlignment="1">
      <alignment horizontal="center" vertical="center" wrapText="1"/>
    </xf>
    <xf numFmtId="0" fontId="3" fillId="5" borderId="14"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0" fillId="0" borderId="9" xfId="0" applyBorder="1" applyAlignment="1">
      <alignment horizontal="center" vertical="center" wrapText="1"/>
    </xf>
    <xf numFmtId="0" fontId="5" fillId="6" borderId="14" xfId="1" applyFill="1" applyBorder="1" applyAlignment="1">
      <alignment horizontal="center" vertical="center" wrapText="1"/>
    </xf>
    <xf numFmtId="0" fontId="5" fillId="6" borderId="13" xfId="1" applyFill="1" applyBorder="1" applyAlignment="1">
      <alignment horizontal="center" vertical="center" wrapText="1"/>
    </xf>
    <xf numFmtId="0" fontId="5" fillId="0" borderId="13" xfId="1" applyBorder="1" applyAlignment="1">
      <alignment horizontal="center" vertical="center" wrapText="1"/>
    </xf>
    <xf numFmtId="0" fontId="5" fillId="0" borderId="9" xfId="1" applyBorder="1" applyAlignment="1">
      <alignment horizontal="center" vertical="center" wrapText="1"/>
    </xf>
    <xf numFmtId="0" fontId="8" fillId="9" borderId="8" xfId="1" applyFont="1" applyFill="1" applyBorder="1" applyAlignment="1">
      <alignment horizontal="center" vertical="center" wrapText="1"/>
    </xf>
    <xf numFmtId="0" fontId="8" fillId="9" borderId="4" xfId="1" applyFont="1" applyFill="1" applyBorder="1" applyAlignment="1">
      <alignment horizontal="center" vertical="center" wrapText="1"/>
    </xf>
    <xf numFmtId="0" fontId="7" fillId="9" borderId="5" xfId="1" applyFont="1" applyFill="1" applyBorder="1" applyAlignment="1">
      <alignment horizontal="center" vertical="center" wrapText="1"/>
    </xf>
    <xf numFmtId="0" fontId="4" fillId="9" borderId="14"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6" fillId="8" borderId="0" xfId="1" applyFont="1" applyFill="1" applyBorder="1" applyAlignment="1">
      <alignment horizontal="center" vertical="center" wrapText="1"/>
    </xf>
    <xf numFmtId="0" fontId="6" fillId="0" borderId="0" xfId="1" applyFont="1" applyBorder="1" applyAlignment="1">
      <alignment horizontal="center" vertical="center" wrapText="1"/>
    </xf>
    <xf numFmtId="0" fontId="6" fillId="0" borderId="7" xfId="1" applyFont="1" applyBorder="1" applyAlignment="1">
      <alignment horizontal="center" vertical="center" wrapText="1"/>
    </xf>
    <xf numFmtId="0" fontId="3" fillId="7" borderId="6"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0" fillId="0" borderId="15" xfId="0" applyBorder="1" applyAlignment="1">
      <alignment horizontal="center" vertical="center" wrapText="1"/>
    </xf>
    <xf numFmtId="0" fontId="3" fillId="10" borderId="21" xfId="0" applyFont="1" applyFill="1" applyBorder="1" applyAlignment="1">
      <alignment horizontal="center" vertical="center" wrapText="1"/>
    </xf>
    <xf numFmtId="0" fontId="3" fillId="10" borderId="16" xfId="0" applyFont="1" applyFill="1" applyBorder="1" applyAlignment="1">
      <alignment horizontal="center" vertical="center" wrapText="1"/>
    </xf>
    <xf numFmtId="0" fontId="0" fillId="10" borderId="16" xfId="0" applyFill="1" applyBorder="1" applyAlignment="1">
      <alignment horizontal="center" vertical="center" wrapText="1"/>
    </xf>
    <xf numFmtId="0" fontId="3" fillId="8" borderId="17" xfId="0" applyFont="1" applyFill="1"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3" fillId="12" borderId="14" xfId="0" applyFont="1" applyFill="1" applyBorder="1" applyAlignment="1">
      <alignment horizontal="center" vertical="center" wrapText="1"/>
    </xf>
    <xf numFmtId="0" fontId="0" fillId="0" borderId="13" xfId="0" applyBorder="1" applyAlignment="1">
      <alignment horizontal="center" vertical="center" wrapText="1"/>
    </xf>
    <xf numFmtId="0" fontId="3" fillId="13" borderId="6" xfId="0" applyFont="1" applyFill="1" applyBorder="1" applyAlignment="1">
      <alignment horizontal="center" vertical="center" wrapText="1"/>
    </xf>
    <xf numFmtId="0" fontId="3" fillId="13"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2" fillId="14" borderId="1" xfId="0" applyFont="1" applyFill="1" applyBorder="1" applyAlignment="1">
      <alignment horizontal="center" vertical="center" wrapText="1"/>
    </xf>
    <xf numFmtId="0" fontId="0" fillId="14" borderId="1" xfId="0" applyFill="1" applyBorder="1" applyAlignment="1">
      <alignment horizontal="center" vertical="center" wrapText="1"/>
    </xf>
    <xf numFmtId="0" fontId="0" fillId="15" borderId="15" xfId="0" applyFill="1" applyBorder="1" applyAlignment="1">
      <alignment horizontal="center" vertical="center" wrapText="1"/>
    </xf>
    <xf numFmtId="0" fontId="0" fillId="15" borderId="12" xfId="0" applyFill="1" applyBorder="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390525</xdr:colOff>
      <xdr:row>0</xdr:row>
      <xdr:rowOff>66675</xdr:rowOff>
    </xdr:from>
    <xdr:to>
      <xdr:col>8</xdr:col>
      <xdr:colOff>628650</xdr:colOff>
      <xdr:row>2</xdr:row>
      <xdr:rowOff>142875</xdr:rowOff>
    </xdr:to>
    <xdr:sp macro="" textlink="">
      <xdr:nvSpPr>
        <xdr:cNvPr id="2" name="TextBox 1">
          <a:extLst>
            <a:ext uri="{FF2B5EF4-FFF2-40B4-BE49-F238E27FC236}">
              <a16:creationId xmlns:a16="http://schemas.microsoft.com/office/drawing/2014/main" id="{15C315AB-709C-45AF-B215-B214F781C6DB}"/>
            </a:ext>
          </a:extLst>
        </xdr:cNvPr>
        <xdr:cNvSpPr txBox="1"/>
      </xdr:nvSpPr>
      <xdr:spPr>
        <a:xfrm>
          <a:off x="885825" y="66675"/>
          <a:ext cx="62103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GIGA 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School</a:t>
          </a:r>
          <a:r>
            <a:rPr lang="zh-TW" altLang="en-US" sz="2000" baseline="0">
              <a:solidFill>
                <a:schemeClr val="bg1"/>
              </a:solidFill>
              <a:latin typeface="+mj-lt"/>
            </a:rPr>
            <a:t> </a:t>
          </a:r>
          <a:r>
            <a:rPr lang="en-US" altLang="zh-TW" sz="2000" baseline="0">
              <a:solidFill>
                <a:schemeClr val="bg1"/>
              </a:solidFill>
              <a:latin typeface="+mj-lt"/>
            </a:rPr>
            <a:t>Data</a:t>
          </a:r>
          <a:r>
            <a:rPr lang="ru-RU" altLang="zh-TW" sz="2000" baseline="0">
              <a:solidFill>
                <a:schemeClr val="bg1"/>
              </a:solidFill>
              <a:latin typeface="+mj-lt"/>
            </a:rPr>
            <a:t> </a:t>
          </a:r>
          <a:r>
            <a:rPr lang="en-US" altLang="zh-TW" sz="2000" baseline="0">
              <a:solidFill>
                <a:schemeClr val="bg1"/>
              </a:solidFill>
              <a:latin typeface="+mj-lt"/>
            </a:rPr>
            <a:t>Smart Template</a:t>
          </a:r>
          <a:endParaRPr lang="en-GB" sz="2000">
            <a:solidFill>
              <a:schemeClr val="bg1"/>
            </a:solidFill>
            <a:latin typeface="+mj-lt"/>
          </a:endParaRPr>
        </a:p>
      </xdr:txBody>
    </xdr:sp>
    <xdr:clientData/>
  </xdr:twoCellAnchor>
  <xdr:twoCellAnchor editAs="oneCell">
    <xdr:from>
      <xdr:col>0</xdr:col>
      <xdr:colOff>9525</xdr:colOff>
      <xdr:row>0</xdr:row>
      <xdr:rowOff>9525</xdr:rowOff>
    </xdr:from>
    <xdr:to>
      <xdr:col>1</xdr:col>
      <xdr:colOff>13782</xdr:colOff>
      <xdr:row>2</xdr:row>
      <xdr:rowOff>180975</xdr:rowOff>
    </xdr:to>
    <xdr:pic>
      <xdr:nvPicPr>
        <xdr:cNvPr id="3" name="Рисунок 2" descr="International Telecommunication Union Speech - ITU PP-18 ...">
          <a:extLst>
            <a:ext uri="{FF2B5EF4-FFF2-40B4-BE49-F238E27FC236}">
              <a16:creationId xmlns:a16="http://schemas.microsoft.com/office/drawing/2014/main"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99557" cy="552450"/>
        </a:xfrm>
        <a:prstGeom prst="rect">
          <a:avLst/>
        </a:prstGeom>
        <a:solidFill>
          <a:schemeClr val="bg1"/>
        </a:solidFill>
      </xdr:spPr>
    </xdr:pic>
    <xdr:clientData/>
  </xdr:twoCellAnchor>
  <xdr:twoCellAnchor>
    <xdr:from>
      <xdr:col>6</xdr:col>
      <xdr:colOff>352425</xdr:colOff>
      <xdr:row>1</xdr:row>
      <xdr:rowOff>95250</xdr:rowOff>
    </xdr:from>
    <xdr:to>
      <xdr:col>37</xdr:col>
      <xdr:colOff>457200</xdr:colOff>
      <xdr:row>2</xdr:row>
      <xdr:rowOff>152400</xdr:rowOff>
    </xdr:to>
    <xdr:sp macro="" textlink="">
      <xdr:nvSpPr>
        <xdr:cNvPr id="4" name="TextBox 3">
          <a:extLst>
            <a:ext uri="{FF2B5EF4-FFF2-40B4-BE49-F238E27FC236}">
              <a16:creationId xmlns:a16="http://schemas.microsoft.com/office/drawing/2014/main" id="{18A7471B-FC22-425C-9ABB-5C2AA590F355}"/>
            </a:ext>
          </a:extLst>
        </xdr:cNvPr>
        <xdr:cNvSpPr txBox="1"/>
      </xdr:nvSpPr>
      <xdr:spPr>
        <a:xfrm>
          <a:off x="6819900" y="285750"/>
          <a:ext cx="77247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a:solidFill>
                <a:schemeClr val="bg1"/>
              </a:solidFill>
              <a:latin typeface="+mj-lt"/>
            </a:rPr>
            <a:t>Please do not change the file structure by adding or removing columns</a:t>
          </a:r>
          <a:endParaRPr lang="en-GB" sz="1200">
            <a:solidFill>
              <a:schemeClr val="bg1"/>
            </a:solidFill>
            <a:latin typeface="+mj-lt"/>
          </a:endParaRPr>
        </a:p>
      </xdr:txBody>
    </xdr:sp>
    <xdr:clientData/>
  </xdr:twoCellAnchor>
  <xdr:twoCellAnchor>
    <xdr:from>
      <xdr:col>8</xdr:col>
      <xdr:colOff>1066800</xdr:colOff>
      <xdr:row>0</xdr:row>
      <xdr:rowOff>0</xdr:rowOff>
    </xdr:from>
    <xdr:to>
      <xdr:col>42</xdr:col>
      <xdr:colOff>257175</xdr:colOff>
      <xdr:row>1</xdr:row>
      <xdr:rowOff>57150</xdr:rowOff>
    </xdr:to>
    <xdr:sp macro="" textlink="">
      <xdr:nvSpPr>
        <xdr:cNvPr id="5" name="TextBox 4">
          <a:extLst>
            <a:ext uri="{FF2B5EF4-FFF2-40B4-BE49-F238E27FC236}">
              <a16:creationId xmlns:a16="http://schemas.microsoft.com/office/drawing/2014/main" id="{ED959516-61B9-447E-A339-A2F98F177A05}"/>
            </a:ext>
          </a:extLst>
        </xdr:cNvPr>
        <xdr:cNvSpPr txBox="1"/>
      </xdr:nvSpPr>
      <xdr:spPr>
        <a:xfrm>
          <a:off x="7534275" y="0"/>
          <a:ext cx="86391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i="1">
              <a:solidFill>
                <a:schemeClr val="bg1"/>
              </a:solidFill>
              <a:latin typeface="+mj-lt"/>
            </a:rPr>
            <a:t>Press on plus ("+") above to show some assumptions</a:t>
          </a:r>
          <a:endParaRPr lang="en-GB" sz="1200" i="1">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9"/>
  <sheetViews>
    <sheetView tabSelected="1" topLeftCell="A9" zoomScaleNormal="100" workbookViewId="0">
      <selection activeCell="A19" sqref="A19:XFD108"/>
    </sheetView>
  </sheetViews>
  <sheetFormatPr defaultColWidth="9.140625" defaultRowHeight="15" outlineLevelCol="1" x14ac:dyDescent="0.25"/>
  <cols>
    <col min="1" max="1" width="7.42578125" style="2" customWidth="1"/>
    <col min="2" max="4" width="18.7109375" style="2" customWidth="1"/>
    <col min="5" max="6" width="16.7109375" style="2" customWidth="1"/>
    <col min="7" max="8" width="16.7109375" style="11" customWidth="1"/>
    <col min="9" max="9" width="16.7109375" style="2" customWidth="1"/>
    <col min="10" max="10" width="23.7109375" style="2" customWidth="1"/>
    <col min="11" max="11" width="23.7109375" style="11" customWidth="1"/>
    <col min="12" max="12" width="18.7109375" style="2" hidden="1" customWidth="1" outlineLevel="1"/>
    <col min="13" max="19" width="18.7109375" style="11" hidden="1" customWidth="1" outlineLevel="1"/>
    <col min="20" max="30" width="18.7109375" style="2" hidden="1" customWidth="1" outlineLevel="1"/>
    <col min="31" max="31" width="19.42578125" style="2" hidden="1" customWidth="1" outlineLevel="1"/>
    <col min="32" max="36" width="19.42578125" style="11" hidden="1" customWidth="1" outlineLevel="1"/>
    <col min="37" max="37" width="16.7109375" style="11" customWidth="1" collapsed="1"/>
    <col min="38" max="39" width="16.7109375" style="11" customWidth="1"/>
    <col min="40" max="40" width="9.140625" style="2" customWidth="1"/>
    <col min="41" max="16384" width="9.140625" style="2"/>
  </cols>
  <sheetData>
    <row r="1" spans="1:39" s="4" customFormat="1" x14ac:dyDescent="0.25">
      <c r="A1" s="3"/>
    </row>
    <row r="2" spans="1:39" s="4" customFormat="1" x14ac:dyDescent="0.25"/>
    <row r="3" spans="1:39" s="4" customFormat="1" x14ac:dyDescent="0.25"/>
    <row r="4" spans="1:39" ht="90" customHeight="1" thickBot="1" x14ac:dyDescent="0.3">
      <c r="A4" s="27" t="s">
        <v>61</v>
      </c>
      <c r="B4" s="28"/>
      <c r="C4" s="28"/>
      <c r="D4" s="28"/>
      <c r="E4" s="29" t="s">
        <v>66</v>
      </c>
      <c r="F4" s="28"/>
      <c r="G4" s="28"/>
      <c r="H4" s="28"/>
      <c r="I4" s="30"/>
      <c r="J4" s="17" t="s">
        <v>62</v>
      </c>
      <c r="K4" s="20" t="s">
        <v>63</v>
      </c>
      <c r="L4" s="44" t="s">
        <v>18</v>
      </c>
      <c r="M4" s="44"/>
      <c r="N4" s="44"/>
      <c r="O4" s="44"/>
      <c r="P4" s="44"/>
      <c r="Q4" s="44"/>
      <c r="R4" s="44"/>
      <c r="S4" s="44"/>
      <c r="T4" s="45"/>
      <c r="U4" s="45"/>
      <c r="V4" s="45"/>
      <c r="W4" s="45"/>
      <c r="X4" s="45"/>
      <c r="Y4" s="45"/>
      <c r="Z4" s="45"/>
      <c r="AA4" s="45"/>
      <c r="AB4" s="45"/>
      <c r="AC4" s="45"/>
      <c r="AD4" s="46"/>
      <c r="AE4" s="46"/>
      <c r="AF4" s="58" t="s">
        <v>50</v>
      </c>
      <c r="AG4" s="59"/>
      <c r="AH4" s="60"/>
      <c r="AI4" s="60"/>
      <c r="AJ4" s="61"/>
      <c r="AK4" s="38" t="s">
        <v>64</v>
      </c>
      <c r="AL4" s="39"/>
      <c r="AM4" s="40"/>
    </row>
    <row r="5" spans="1:39" ht="61.5" thickTop="1" thickBot="1" x14ac:dyDescent="0.3">
      <c r="A5" s="31" t="s">
        <v>0</v>
      </c>
      <c r="B5" s="31" t="s">
        <v>1</v>
      </c>
      <c r="C5" s="31" t="s">
        <v>2</v>
      </c>
      <c r="D5" s="31" t="s">
        <v>3</v>
      </c>
      <c r="E5" s="34" t="s">
        <v>9</v>
      </c>
      <c r="F5" s="34" t="s">
        <v>10</v>
      </c>
      <c r="G5" s="34" t="s">
        <v>67</v>
      </c>
      <c r="H5" s="34" t="s">
        <v>68</v>
      </c>
      <c r="I5" s="34" t="s">
        <v>21</v>
      </c>
      <c r="J5" s="47" t="s">
        <v>22</v>
      </c>
      <c r="K5" s="56" t="s">
        <v>51</v>
      </c>
      <c r="L5" s="14" t="s">
        <v>24</v>
      </c>
      <c r="M5" s="14" t="s">
        <v>25</v>
      </c>
      <c r="N5" s="14" t="s">
        <v>26</v>
      </c>
      <c r="O5" s="14" t="s">
        <v>27</v>
      </c>
      <c r="P5" s="14" t="s">
        <v>28</v>
      </c>
      <c r="Q5" s="14" t="s">
        <v>29</v>
      </c>
      <c r="R5" s="14" t="s">
        <v>30</v>
      </c>
      <c r="S5" s="14" t="s">
        <v>4</v>
      </c>
      <c r="T5" s="9" t="s">
        <v>11</v>
      </c>
      <c r="U5" s="9" t="s">
        <v>5</v>
      </c>
      <c r="V5" s="9" t="s">
        <v>12</v>
      </c>
      <c r="W5" s="9" t="s">
        <v>13</v>
      </c>
      <c r="X5" s="9" t="s">
        <v>14</v>
      </c>
      <c r="Y5" s="9" t="s">
        <v>6</v>
      </c>
      <c r="Z5" s="9" t="s">
        <v>7</v>
      </c>
      <c r="AA5" s="9" t="s">
        <v>19</v>
      </c>
      <c r="AB5" s="9" t="s">
        <v>8</v>
      </c>
      <c r="AC5" s="10" t="s">
        <v>15</v>
      </c>
      <c r="AD5" s="53" t="s">
        <v>16</v>
      </c>
      <c r="AE5" s="53" t="s">
        <v>17</v>
      </c>
      <c r="AF5" s="21" t="s">
        <v>51</v>
      </c>
      <c r="AG5" s="23" t="s">
        <v>52</v>
      </c>
      <c r="AH5" s="23" t="s">
        <v>53</v>
      </c>
      <c r="AI5" s="23" t="s">
        <v>54</v>
      </c>
      <c r="AJ5" s="23" t="s">
        <v>58</v>
      </c>
      <c r="AK5" s="41" t="s">
        <v>20</v>
      </c>
      <c r="AL5" s="41" t="s">
        <v>60</v>
      </c>
      <c r="AM5" s="41" t="s">
        <v>23</v>
      </c>
    </row>
    <row r="6" spans="1:39" s="11" customFormat="1" ht="42.6" customHeight="1" thickTop="1" thickBot="1" x14ac:dyDescent="0.3">
      <c r="A6" s="32"/>
      <c r="B6" s="32"/>
      <c r="C6" s="32"/>
      <c r="D6" s="32"/>
      <c r="E6" s="35"/>
      <c r="F6" s="35"/>
      <c r="G6" s="36"/>
      <c r="H6" s="36"/>
      <c r="I6" s="35"/>
      <c r="J6" s="48"/>
      <c r="K6" s="57"/>
      <c r="L6" s="50" t="s">
        <v>49</v>
      </c>
      <c r="M6" s="51"/>
      <c r="N6" s="51"/>
      <c r="O6" s="51"/>
      <c r="P6" s="51"/>
      <c r="Q6" s="51"/>
      <c r="R6" s="51"/>
      <c r="S6" s="51"/>
      <c r="T6" s="52"/>
      <c r="U6" s="52"/>
      <c r="V6" s="52"/>
      <c r="W6" s="52"/>
      <c r="X6" s="52"/>
      <c r="Y6" s="52"/>
      <c r="Z6" s="52"/>
      <c r="AA6" s="52"/>
      <c r="AB6" s="52"/>
      <c r="AC6" s="52"/>
      <c r="AD6" s="54"/>
      <c r="AE6" s="54"/>
      <c r="AF6" s="62" t="s">
        <v>65</v>
      </c>
      <c r="AG6" s="63"/>
      <c r="AH6" s="63"/>
      <c r="AI6" s="63"/>
      <c r="AJ6" s="63"/>
      <c r="AK6" s="42"/>
      <c r="AL6" s="42"/>
      <c r="AM6" s="42"/>
    </row>
    <row r="7" spans="1:39" s="11" customFormat="1" ht="106.5" thickTop="1" thickBot="1" x14ac:dyDescent="0.3">
      <c r="A7" s="32"/>
      <c r="B7" s="32"/>
      <c r="C7" s="32"/>
      <c r="D7" s="32"/>
      <c r="E7" s="35"/>
      <c r="F7" s="35"/>
      <c r="G7" s="36"/>
      <c r="H7" s="36"/>
      <c r="I7" s="35"/>
      <c r="J7" s="48"/>
      <c r="K7" s="57"/>
      <c r="L7" s="18" t="s">
        <v>31</v>
      </c>
      <c r="M7" s="15" t="s">
        <v>32</v>
      </c>
      <c r="N7" s="15" t="s">
        <v>33</v>
      </c>
      <c r="O7" s="15" t="s">
        <v>34</v>
      </c>
      <c r="P7" s="15" t="s">
        <v>35</v>
      </c>
      <c r="Q7" s="15" t="s">
        <v>36</v>
      </c>
      <c r="R7" s="15" t="s">
        <v>37</v>
      </c>
      <c r="S7" s="15" t="s">
        <v>38</v>
      </c>
      <c r="T7" s="15" t="s">
        <v>40</v>
      </c>
      <c r="U7" s="15" t="s">
        <v>39</v>
      </c>
      <c r="V7" s="15" t="s">
        <v>41</v>
      </c>
      <c r="W7" s="15" t="s">
        <v>42</v>
      </c>
      <c r="X7" s="15" t="s">
        <v>43</v>
      </c>
      <c r="Y7" s="15" t="s">
        <v>44</v>
      </c>
      <c r="Z7" s="15" t="s">
        <v>45</v>
      </c>
      <c r="AA7" s="15" t="s">
        <v>46</v>
      </c>
      <c r="AB7" s="15" t="s">
        <v>47</v>
      </c>
      <c r="AC7" s="15" t="s">
        <v>48</v>
      </c>
      <c r="AD7" s="54"/>
      <c r="AE7" s="54"/>
      <c r="AF7" s="24" t="s">
        <v>55</v>
      </c>
      <c r="AG7" s="63" t="s">
        <v>56</v>
      </c>
      <c r="AH7" s="63"/>
      <c r="AI7" s="24" t="s">
        <v>59</v>
      </c>
      <c r="AJ7" s="24" t="s">
        <v>57</v>
      </c>
      <c r="AK7" s="42"/>
      <c r="AL7" s="42"/>
      <c r="AM7" s="42"/>
    </row>
    <row r="8" spans="1:39" s="11" customFormat="1" ht="16.5" thickTop="1" thickBot="1" x14ac:dyDescent="0.3">
      <c r="A8" s="33"/>
      <c r="B8" s="33"/>
      <c r="C8" s="33"/>
      <c r="D8" s="33"/>
      <c r="E8" s="33"/>
      <c r="F8" s="33"/>
      <c r="G8" s="37"/>
      <c r="H8" s="37"/>
      <c r="I8" s="33"/>
      <c r="J8" s="49"/>
      <c r="K8" s="33"/>
      <c r="L8" s="19">
        <v>90</v>
      </c>
      <c r="M8" s="16">
        <v>30</v>
      </c>
      <c r="N8" s="16">
        <v>30</v>
      </c>
      <c r="O8" s="16">
        <v>40</v>
      </c>
      <c r="P8" s="16">
        <v>5</v>
      </c>
      <c r="Q8" s="16">
        <v>3</v>
      </c>
      <c r="R8" s="16">
        <v>2</v>
      </c>
      <c r="S8" s="16">
        <v>5</v>
      </c>
      <c r="T8" s="16">
        <v>30</v>
      </c>
      <c r="U8" s="16">
        <v>5</v>
      </c>
      <c r="V8" s="16">
        <v>40</v>
      </c>
      <c r="W8" s="16">
        <v>10</v>
      </c>
      <c r="X8" s="16">
        <v>60</v>
      </c>
      <c r="Y8" s="16">
        <v>20</v>
      </c>
      <c r="Z8" s="16">
        <v>80</v>
      </c>
      <c r="AA8" s="16">
        <v>40</v>
      </c>
      <c r="AB8" s="16">
        <v>90</v>
      </c>
      <c r="AC8" s="16">
        <v>100</v>
      </c>
      <c r="AD8" s="55"/>
      <c r="AE8" s="55"/>
      <c r="AF8" s="22">
        <v>5</v>
      </c>
      <c r="AG8" s="64">
        <v>1.33</v>
      </c>
      <c r="AH8" s="65"/>
      <c r="AI8" s="22">
        <v>20</v>
      </c>
      <c r="AJ8" s="22">
        <v>3</v>
      </c>
      <c r="AK8" s="43"/>
      <c r="AL8" s="43"/>
      <c r="AM8" s="43"/>
    </row>
    <row r="9" spans="1:39" ht="15.75" thickTop="1" x14ac:dyDescent="0.25">
      <c r="A9" s="1">
        <v>1</v>
      </c>
      <c r="B9" s="26" t="s">
        <v>71</v>
      </c>
      <c r="C9" s="26" t="s">
        <v>72</v>
      </c>
      <c r="D9" s="26" t="s">
        <v>73</v>
      </c>
      <c r="E9" s="26">
        <v>36.803920750000003</v>
      </c>
      <c r="F9" s="26">
        <v>1.259412408</v>
      </c>
      <c r="G9" s="26" t="s">
        <v>69</v>
      </c>
      <c r="H9" s="6" t="s">
        <v>70</v>
      </c>
      <c r="I9" s="26">
        <v>2.07182887361208</v>
      </c>
      <c r="J9" s="26">
        <v>384</v>
      </c>
      <c r="K9" s="25"/>
      <c r="L9" s="8">
        <f>IF(ISBLANK($J9),"",IF(ISNUMBER($J9),ROUNDDOWN(($J9*(L$8/100)),0),""))</f>
        <v>345</v>
      </c>
      <c r="M9" s="8">
        <f t="shared" ref="M9:O18" si="0">IF(ISBLANK($J9),"",IF(ISNUMBER($J9),ROUNDDOWN(($L9*(M$8/100)),0),""))</f>
        <v>103</v>
      </c>
      <c r="N9" s="8">
        <f t="shared" si="0"/>
        <v>103</v>
      </c>
      <c r="O9" s="8">
        <f t="shared" si="0"/>
        <v>138</v>
      </c>
      <c r="P9" s="8">
        <v>250</v>
      </c>
      <c r="Q9" s="8">
        <f t="shared" ref="Q9:R18" si="1">IF(ISBLANK($J9),"",IF(ISNUMBER($J9),ROUNDDOWN(($J9*(Q$8/100)),0),""))</f>
        <v>11</v>
      </c>
      <c r="R9" s="8">
        <f t="shared" si="1"/>
        <v>7</v>
      </c>
      <c r="S9" s="8">
        <f t="shared" ref="S9:T18" si="2">IF(ISBLANK($J9),"",IF(ISNUMBER($J9),ROUNDDOWN(($M9*(S$8/100)),0),""))</f>
        <v>5</v>
      </c>
      <c r="T9" s="8">
        <f t="shared" si="2"/>
        <v>30</v>
      </c>
      <c r="U9" s="8">
        <f t="shared" ref="U9:V18" si="3">IF(ISBLANK($J9),"",IF(ISNUMBER($J9),ROUNDDOWN(($N9*(U$8/100)),0),""))</f>
        <v>5</v>
      </c>
      <c r="V9" s="8">
        <f t="shared" si="3"/>
        <v>41</v>
      </c>
      <c r="W9" s="8">
        <f t="shared" ref="W9:X18" si="4">IF(ISBLANK($J9),"",IF(ISNUMBER($J9),ROUNDDOWN(($O9*(W$8/100)),0),""))</f>
        <v>13</v>
      </c>
      <c r="X9" s="8">
        <f t="shared" si="4"/>
        <v>82</v>
      </c>
      <c r="Y9" s="8">
        <f t="shared" ref="Y9:Z18" si="5">IF(ISBLANK($J9),"",IF(ISNUMBER($J9),ROUNDDOWN(($P9*(Y$8/100)),0),""))</f>
        <v>50</v>
      </c>
      <c r="Z9" s="8">
        <f t="shared" si="5"/>
        <v>200</v>
      </c>
      <c r="AA9" s="8">
        <f t="shared" ref="AA9:AB18" si="6">IF(ISBLANK($J9),"",IF(ISNUMBER($J9),ROUNDDOWN(($Q9*(AA$8/100)),0),""))</f>
        <v>4</v>
      </c>
      <c r="AB9" s="8">
        <f t="shared" si="6"/>
        <v>9</v>
      </c>
      <c r="AC9" s="8">
        <f t="shared" ref="AC9:AC18" si="7">IF(ISBLANK($J9),"",IF(ISNUMBER($J9),ROUNDDOWN(($R9*(AC$8/100)),0),""))</f>
        <v>7</v>
      </c>
      <c r="AD9" s="5">
        <f t="shared" ref="AD9" si="8">IF(ISBLANK(J9),0,S9+U9+W9+Y9+AA9)</f>
        <v>77</v>
      </c>
      <c r="AE9" s="5">
        <f t="shared" ref="AE9" si="9">IF(ISBLANK(J9),0,T9+V9+X9+Z9+AB9+AC9)</f>
        <v>369</v>
      </c>
      <c r="AF9" s="5">
        <f>IF(ISBLANK($K9),IF(ISBLANK($J9),"",$J9*$AF$8),$K9)</f>
        <v>1920</v>
      </c>
      <c r="AG9" s="5">
        <f>IF(ISNUMBER($AF9),SQRT($AF9/$AJ$8)*$AG$8,"")</f>
        <v>33.646634304191558</v>
      </c>
      <c r="AH9" s="5">
        <f>IF(ISNUMBER($AF9),SQRT($AF9/$AJ$8)/$AG$8,"")</f>
        <v>19.021219008531606</v>
      </c>
      <c r="AI9" s="5">
        <f>IF(ISNUMBER($AJ9),$AJ9*($AI$8/100),"")</f>
        <v>128.00000000000003</v>
      </c>
      <c r="AJ9" s="5">
        <f>IF(ISNUMBER($AF9),$AG9*$AH9,"")</f>
        <v>640.00000000000011</v>
      </c>
      <c r="AK9" s="12">
        <f>IF(ISBLANK($I9),0,IF(ISBLANK($J9),IF($AD9+$AE9&gt;0,2,IF($J9&gt;0,1,0)),IF($J9&gt;0,IF($J9&lt;10000,2,0),0)))</f>
        <v>2</v>
      </c>
      <c r="AL9" s="13">
        <f>IF(AND(ISBLANK($K9),ISBLANK($J9)),0,IF(ISBLANK($K9),1,2))</f>
        <v>1</v>
      </c>
      <c r="AM9" s="13">
        <f>IF(OR(ISBLANK($E9),ISBLANK($F9)),0,$AK9)</f>
        <v>2</v>
      </c>
    </row>
    <row r="10" spans="1:39" s="7" customFormat="1" x14ac:dyDescent="0.25">
      <c r="A10" s="1">
        <v>2</v>
      </c>
      <c r="B10" s="26" t="s">
        <v>74</v>
      </c>
      <c r="C10" s="26" t="s">
        <v>72</v>
      </c>
      <c r="D10" s="26" t="s">
        <v>73</v>
      </c>
      <c r="E10" s="26">
        <v>35.800895490000002</v>
      </c>
      <c r="F10" s="26">
        <v>0.44000181999999999</v>
      </c>
      <c r="G10" s="26" t="s">
        <v>75</v>
      </c>
      <c r="H10" s="6" t="s">
        <v>70</v>
      </c>
      <c r="I10" s="26">
        <v>8.9715532708544394</v>
      </c>
      <c r="J10" s="26">
        <v>360</v>
      </c>
      <c r="K10" s="25"/>
      <c r="L10" s="8">
        <f>IF(ISBLANK($J10),"",IF(ISNUMBER($J10),ROUNDDOWN(($J10*(L$8/100)),0),""))</f>
        <v>324</v>
      </c>
      <c r="M10" s="8">
        <f t="shared" si="0"/>
        <v>97</v>
      </c>
      <c r="N10" s="8">
        <f t="shared" si="0"/>
        <v>97</v>
      </c>
      <c r="O10" s="8">
        <f t="shared" si="0"/>
        <v>129</v>
      </c>
      <c r="P10" s="8"/>
      <c r="Q10" s="8">
        <f t="shared" si="1"/>
        <v>10</v>
      </c>
      <c r="R10" s="8">
        <f t="shared" si="1"/>
        <v>7</v>
      </c>
      <c r="S10" s="8">
        <f t="shared" si="2"/>
        <v>4</v>
      </c>
      <c r="T10" s="8">
        <f t="shared" si="2"/>
        <v>29</v>
      </c>
      <c r="U10" s="8">
        <f t="shared" si="3"/>
        <v>4</v>
      </c>
      <c r="V10" s="8">
        <f t="shared" si="3"/>
        <v>38</v>
      </c>
      <c r="W10" s="8">
        <f t="shared" si="4"/>
        <v>12</v>
      </c>
      <c r="X10" s="8">
        <f t="shared" si="4"/>
        <v>77</v>
      </c>
      <c r="Y10" s="8">
        <f t="shared" si="5"/>
        <v>0</v>
      </c>
      <c r="Z10" s="8">
        <f t="shared" si="5"/>
        <v>0</v>
      </c>
      <c r="AA10" s="8">
        <f t="shared" si="6"/>
        <v>4</v>
      </c>
      <c r="AB10" s="8">
        <f t="shared" si="6"/>
        <v>9</v>
      </c>
      <c r="AC10" s="8">
        <f t="shared" si="7"/>
        <v>7</v>
      </c>
      <c r="AD10" s="5">
        <f t="shared" ref="AD10:AD11" si="10">IF(ISBLANK(J10),0,S10+U10+W10+Y10+AA10)</f>
        <v>24</v>
      </c>
      <c r="AE10" s="5">
        <f t="shared" ref="AE10:AE11" si="11">IF(ISBLANK(J10),0,T10+V10+X10+Z10+AB10+AC10)</f>
        <v>160</v>
      </c>
      <c r="AF10" s="5">
        <f>IF(ISBLANK($K10),IF(ISBLANK($J10),"",$J10*$AF$8),$K10)</f>
        <v>1800</v>
      </c>
      <c r="AG10" s="5">
        <f>IF(ISNUMBER($AF10),SQRT($AF10/$AJ$8)*$AG$8,"")</f>
        <v>32.578213579016271</v>
      </c>
      <c r="AH10" s="5">
        <f>IF(ISNUMBER($AF10),SQRT($AF10/$AJ$8)/$AG$8,"")</f>
        <v>18.417216111151713</v>
      </c>
      <c r="AI10" s="5">
        <f>IF(ISNUMBER($AJ10),$AJ10*($AI$8/100),"")</f>
        <v>120</v>
      </c>
      <c r="AJ10" s="5">
        <f>IF(ISNUMBER($AF10),$AG10*$AH10,"")</f>
        <v>600</v>
      </c>
      <c r="AK10" s="12">
        <f>IF(ISBLANK($I10),0,IF(ISBLANK($J10),IF($AD10+$AE10&gt;0,2,IF($J10&gt;0,1,0)),IF($J10&gt;0,IF($J10&lt;10000,2,0),0)))</f>
        <v>2</v>
      </c>
      <c r="AL10" s="13">
        <f>IF(AND(ISBLANK($K10),ISBLANK($J10)),0,IF(ISBLANK($K10),1,2))</f>
        <v>1</v>
      </c>
      <c r="AM10" s="13">
        <f>IF(OR(ISBLANK($E10),ISBLANK($F10)),0,$AK10)</f>
        <v>2</v>
      </c>
    </row>
    <row r="11" spans="1:39" x14ac:dyDescent="0.25">
      <c r="A11" s="1">
        <v>3</v>
      </c>
      <c r="B11" s="26" t="s">
        <v>76</v>
      </c>
      <c r="C11" s="26" t="s">
        <v>72</v>
      </c>
      <c r="D11" s="26" t="s">
        <v>73</v>
      </c>
      <c r="E11" s="26">
        <v>35.805503850000001</v>
      </c>
      <c r="F11" s="26">
        <v>0.426389456</v>
      </c>
      <c r="G11" s="26" t="s">
        <v>75</v>
      </c>
      <c r="H11" s="6" t="s">
        <v>70</v>
      </c>
      <c r="I11" s="26">
        <v>10.4125833525208</v>
      </c>
      <c r="J11" s="26">
        <v>316</v>
      </c>
      <c r="K11" s="25"/>
      <c r="L11" s="8">
        <f t="shared" ref="L11:L18" si="12">IF(ISBLANK($J11),"",IF(ISNUMBER($J11),ROUNDDOWN(($J11*(L$8/100)),0),""))</f>
        <v>284</v>
      </c>
      <c r="M11" s="8">
        <f t="shared" si="0"/>
        <v>85</v>
      </c>
      <c r="N11" s="8">
        <f t="shared" si="0"/>
        <v>85</v>
      </c>
      <c r="O11" s="8">
        <f t="shared" si="0"/>
        <v>113</v>
      </c>
      <c r="P11" s="8"/>
      <c r="Q11" s="8">
        <f t="shared" si="1"/>
        <v>9</v>
      </c>
      <c r="R11" s="8">
        <f t="shared" si="1"/>
        <v>6</v>
      </c>
      <c r="S11" s="8">
        <f t="shared" si="2"/>
        <v>4</v>
      </c>
      <c r="T11" s="8">
        <f t="shared" si="2"/>
        <v>25</v>
      </c>
      <c r="U11" s="8">
        <f t="shared" si="3"/>
        <v>4</v>
      </c>
      <c r="V11" s="8">
        <f t="shared" si="3"/>
        <v>34</v>
      </c>
      <c r="W11" s="8">
        <f t="shared" si="4"/>
        <v>11</v>
      </c>
      <c r="X11" s="8">
        <f t="shared" si="4"/>
        <v>67</v>
      </c>
      <c r="Y11" s="8">
        <f t="shared" si="5"/>
        <v>0</v>
      </c>
      <c r="Z11" s="8">
        <f t="shared" si="5"/>
        <v>0</v>
      </c>
      <c r="AA11" s="8">
        <f t="shared" si="6"/>
        <v>3</v>
      </c>
      <c r="AB11" s="8">
        <f t="shared" si="6"/>
        <v>8</v>
      </c>
      <c r="AC11" s="8">
        <f t="shared" si="7"/>
        <v>6</v>
      </c>
      <c r="AD11" s="5">
        <f t="shared" si="10"/>
        <v>22</v>
      </c>
      <c r="AE11" s="5">
        <f t="shared" si="11"/>
        <v>140</v>
      </c>
      <c r="AF11" s="5">
        <f>IF(ISBLANK($K11),IF(ISBLANK($J11),"",$J11*$AF$8),$K11)</f>
        <v>1580</v>
      </c>
      <c r="AG11" s="5">
        <f>IF(ISNUMBER($AF11),SQRT($AF11/$AJ$8)*$AG$8,"")</f>
        <v>30.522461674423749</v>
      </c>
      <c r="AH11" s="5">
        <f>IF(ISNUMBER($AF11),SQRT($AF11/$AJ$8)/$AG$8,"")</f>
        <v>17.255052108329327</v>
      </c>
      <c r="AI11" s="5">
        <f>IF(ISNUMBER($AJ11),$AJ11*($AI$8/100),"")</f>
        <v>105.33333333333333</v>
      </c>
      <c r="AJ11" s="5">
        <f>IF(ISNUMBER($AF11),$AG11*$AH11,"")</f>
        <v>526.66666666666663</v>
      </c>
      <c r="AK11" s="12">
        <f t="shared" ref="AK11:AK18" si="13">IF(ISBLANK($I11),0,IF(ISBLANK($J11),IF($AD11+$AE11&gt;0,2,IF($J11&gt;0,1,0)),IF($J11&gt;0,IF($J11&lt;10000,2,0),0)))</f>
        <v>2</v>
      </c>
      <c r="AL11" s="13">
        <f t="shared" ref="AL11:AL18" si="14">IF(AND(ISBLANK($K11),ISBLANK($J11)),0,IF(ISBLANK($K11),1,2))</f>
        <v>1</v>
      </c>
      <c r="AM11" s="13">
        <f t="shared" ref="AM11:AM18" si="15">IF(OR(ISBLANK($E11),ISBLANK($F11)),0,$AK11)</f>
        <v>2</v>
      </c>
    </row>
    <row r="12" spans="1:39" x14ac:dyDescent="0.25">
      <c r="A12" s="1">
        <v>4</v>
      </c>
      <c r="B12" s="26" t="s">
        <v>77</v>
      </c>
      <c r="C12" s="26" t="s">
        <v>72</v>
      </c>
      <c r="D12" s="26" t="s">
        <v>73</v>
      </c>
      <c r="E12" s="26">
        <v>35.810771780000003</v>
      </c>
      <c r="F12" s="26">
        <v>0.49374443000000001</v>
      </c>
      <c r="G12" s="26" t="s">
        <v>75</v>
      </c>
      <c r="H12" s="6" t="s">
        <v>70</v>
      </c>
      <c r="I12" s="26">
        <v>7.5834148486132698</v>
      </c>
      <c r="J12" s="26">
        <v>372</v>
      </c>
      <c r="K12" s="25"/>
      <c r="L12" s="8">
        <f t="shared" si="12"/>
        <v>334</v>
      </c>
      <c r="M12" s="8">
        <f t="shared" si="0"/>
        <v>100</v>
      </c>
      <c r="N12" s="8">
        <f t="shared" si="0"/>
        <v>100</v>
      </c>
      <c r="O12" s="8">
        <f t="shared" si="0"/>
        <v>133</v>
      </c>
      <c r="P12" s="8"/>
      <c r="Q12" s="8">
        <f t="shared" si="1"/>
        <v>11</v>
      </c>
      <c r="R12" s="8">
        <f t="shared" si="1"/>
        <v>7</v>
      </c>
      <c r="S12" s="8">
        <f t="shared" si="2"/>
        <v>5</v>
      </c>
      <c r="T12" s="8">
        <f t="shared" si="2"/>
        <v>30</v>
      </c>
      <c r="U12" s="8">
        <f t="shared" si="3"/>
        <v>5</v>
      </c>
      <c r="V12" s="8">
        <f t="shared" si="3"/>
        <v>40</v>
      </c>
      <c r="W12" s="8">
        <f t="shared" si="4"/>
        <v>13</v>
      </c>
      <c r="X12" s="8">
        <f t="shared" si="4"/>
        <v>79</v>
      </c>
      <c r="Y12" s="8">
        <f t="shared" si="5"/>
        <v>0</v>
      </c>
      <c r="Z12" s="8">
        <f t="shared" si="5"/>
        <v>0</v>
      </c>
      <c r="AA12" s="8">
        <f t="shared" si="6"/>
        <v>4</v>
      </c>
      <c r="AB12" s="8">
        <f t="shared" si="6"/>
        <v>9</v>
      </c>
      <c r="AC12" s="8">
        <f t="shared" si="7"/>
        <v>7</v>
      </c>
      <c r="AD12" s="5">
        <f t="shared" ref="AD12:AD18" si="16">IF(ISBLANK(J12),0,S12+U12+W12+Y12+AA12)</f>
        <v>27</v>
      </c>
      <c r="AE12" s="5">
        <f t="shared" ref="AE12:AE18" si="17">IF(ISBLANK(J12),0,T12+V12+X12+Z12+AB12+AC12)</f>
        <v>165</v>
      </c>
      <c r="AF12" s="5">
        <f t="shared" ref="AF12:AF18" si="18">IF(ISBLANK($K12),IF(ISBLANK($J12),"",$J12*$AF$8),$K12)</f>
        <v>1860</v>
      </c>
      <c r="AG12" s="5">
        <f t="shared" ref="AG12:AG18" si="19">IF(ISNUMBER($AF12),SQRT($AF12/$AJ$8)*$AG$8,"")</f>
        <v>33.116732930650031</v>
      </c>
      <c r="AH12" s="5">
        <f t="shared" ref="AH12:AH18" si="20">IF(ISNUMBER($AF12),SQRT($AF12/$AJ$8)/$AG$8,"")</f>
        <v>18.721653530810123</v>
      </c>
      <c r="AI12" s="5">
        <f t="shared" ref="AI12:AI18" si="21">IF(ISNUMBER($AJ12),$AJ12*($AI$8/100),"")</f>
        <v>124</v>
      </c>
      <c r="AJ12" s="5">
        <f t="shared" ref="AJ12:AJ18" si="22">IF(ISNUMBER($AF12),$AG12*$AH12,"")</f>
        <v>620</v>
      </c>
      <c r="AK12" s="12">
        <f t="shared" si="13"/>
        <v>2</v>
      </c>
      <c r="AL12" s="13">
        <f t="shared" si="14"/>
        <v>1</v>
      </c>
      <c r="AM12" s="13">
        <f t="shared" si="15"/>
        <v>2</v>
      </c>
    </row>
    <row r="13" spans="1:39" x14ac:dyDescent="0.25">
      <c r="A13" s="1">
        <v>5</v>
      </c>
      <c r="B13" s="26" t="s">
        <v>78</v>
      </c>
      <c r="C13" s="26" t="s">
        <v>72</v>
      </c>
      <c r="D13" s="26" t="s">
        <v>73</v>
      </c>
      <c r="E13" s="26">
        <v>35.746639250000001</v>
      </c>
      <c r="F13" s="26">
        <v>0.49159640100000002</v>
      </c>
      <c r="G13" s="26" t="s">
        <v>75</v>
      </c>
      <c r="H13" s="6" t="s">
        <v>70</v>
      </c>
      <c r="I13" s="26">
        <v>0.65177105711852301</v>
      </c>
      <c r="J13" s="26">
        <v>387</v>
      </c>
      <c r="K13" s="25"/>
      <c r="L13" s="8">
        <f t="shared" si="12"/>
        <v>348</v>
      </c>
      <c r="M13" s="8">
        <f t="shared" si="0"/>
        <v>104</v>
      </c>
      <c r="N13" s="8">
        <f t="shared" si="0"/>
        <v>104</v>
      </c>
      <c r="O13" s="8">
        <f t="shared" si="0"/>
        <v>139</v>
      </c>
      <c r="P13" s="8"/>
      <c r="Q13" s="8">
        <f t="shared" si="1"/>
        <v>11</v>
      </c>
      <c r="R13" s="8">
        <f t="shared" si="1"/>
        <v>7</v>
      </c>
      <c r="S13" s="8">
        <f t="shared" si="2"/>
        <v>5</v>
      </c>
      <c r="T13" s="8">
        <f t="shared" si="2"/>
        <v>31</v>
      </c>
      <c r="U13" s="8">
        <f t="shared" si="3"/>
        <v>5</v>
      </c>
      <c r="V13" s="8">
        <f t="shared" si="3"/>
        <v>41</v>
      </c>
      <c r="W13" s="8">
        <f t="shared" si="4"/>
        <v>13</v>
      </c>
      <c r="X13" s="8">
        <f t="shared" si="4"/>
        <v>83</v>
      </c>
      <c r="Y13" s="8">
        <f t="shared" si="5"/>
        <v>0</v>
      </c>
      <c r="Z13" s="8">
        <f t="shared" si="5"/>
        <v>0</v>
      </c>
      <c r="AA13" s="8">
        <f t="shared" si="6"/>
        <v>4</v>
      </c>
      <c r="AB13" s="8">
        <f t="shared" si="6"/>
        <v>9</v>
      </c>
      <c r="AC13" s="8">
        <f t="shared" si="7"/>
        <v>7</v>
      </c>
      <c r="AD13" s="5">
        <f t="shared" si="16"/>
        <v>27</v>
      </c>
      <c r="AE13" s="5">
        <f t="shared" si="17"/>
        <v>171</v>
      </c>
      <c r="AF13" s="5">
        <f t="shared" si="18"/>
        <v>1935</v>
      </c>
      <c r="AG13" s="5">
        <f t="shared" si="19"/>
        <v>33.777810763872786</v>
      </c>
      <c r="AH13" s="5">
        <f t="shared" si="20"/>
        <v>19.095376089022999</v>
      </c>
      <c r="AI13" s="5">
        <f t="shared" si="21"/>
        <v>129.00000000000003</v>
      </c>
      <c r="AJ13" s="5">
        <f t="shared" si="22"/>
        <v>645.00000000000011</v>
      </c>
      <c r="AK13" s="12">
        <f t="shared" si="13"/>
        <v>2</v>
      </c>
      <c r="AL13" s="13">
        <f t="shared" si="14"/>
        <v>1</v>
      </c>
      <c r="AM13" s="13">
        <f t="shared" si="15"/>
        <v>2</v>
      </c>
    </row>
    <row r="14" spans="1:39" x14ac:dyDescent="0.25">
      <c r="A14" s="1">
        <v>6</v>
      </c>
      <c r="B14" s="26" t="s">
        <v>79</v>
      </c>
      <c r="C14" s="26" t="s">
        <v>72</v>
      </c>
      <c r="D14" s="26" t="s">
        <v>73</v>
      </c>
      <c r="E14" s="26">
        <v>35.79557037</v>
      </c>
      <c r="F14" s="26">
        <v>0.446596086</v>
      </c>
      <c r="G14" s="26" t="s">
        <v>75</v>
      </c>
      <c r="H14" s="6" t="s">
        <v>70</v>
      </c>
      <c r="I14" s="26">
        <v>8.0383015153056796</v>
      </c>
      <c r="J14" s="26">
        <v>373</v>
      </c>
      <c r="K14" s="25"/>
      <c r="L14" s="8">
        <f t="shared" si="12"/>
        <v>335</v>
      </c>
      <c r="M14" s="8">
        <f t="shared" si="0"/>
        <v>100</v>
      </c>
      <c r="N14" s="8">
        <f t="shared" si="0"/>
        <v>100</v>
      </c>
      <c r="O14" s="8">
        <f t="shared" si="0"/>
        <v>134</v>
      </c>
      <c r="P14" s="8"/>
      <c r="Q14" s="8">
        <f t="shared" si="1"/>
        <v>11</v>
      </c>
      <c r="R14" s="8">
        <f t="shared" si="1"/>
        <v>7</v>
      </c>
      <c r="S14" s="8">
        <f t="shared" si="2"/>
        <v>5</v>
      </c>
      <c r="T14" s="8">
        <f t="shared" si="2"/>
        <v>30</v>
      </c>
      <c r="U14" s="8">
        <f t="shared" si="3"/>
        <v>5</v>
      </c>
      <c r="V14" s="8">
        <f t="shared" si="3"/>
        <v>40</v>
      </c>
      <c r="W14" s="8">
        <f t="shared" si="4"/>
        <v>13</v>
      </c>
      <c r="X14" s="8">
        <f t="shared" si="4"/>
        <v>80</v>
      </c>
      <c r="Y14" s="8">
        <f t="shared" si="5"/>
        <v>0</v>
      </c>
      <c r="Z14" s="8">
        <f t="shared" si="5"/>
        <v>0</v>
      </c>
      <c r="AA14" s="8">
        <f t="shared" si="6"/>
        <v>4</v>
      </c>
      <c r="AB14" s="8">
        <f t="shared" si="6"/>
        <v>9</v>
      </c>
      <c r="AC14" s="8">
        <f t="shared" si="7"/>
        <v>7</v>
      </c>
      <c r="AD14" s="5">
        <f t="shared" si="16"/>
        <v>27</v>
      </c>
      <c r="AE14" s="5">
        <f t="shared" si="17"/>
        <v>166</v>
      </c>
      <c r="AF14" s="5">
        <f t="shared" si="18"/>
        <v>1865</v>
      </c>
      <c r="AG14" s="5">
        <f t="shared" si="19"/>
        <v>33.161214794797047</v>
      </c>
      <c r="AH14" s="5">
        <f t="shared" si="20"/>
        <v>18.746800155349113</v>
      </c>
      <c r="AI14" s="5">
        <f t="shared" si="21"/>
        <v>124.33333333333333</v>
      </c>
      <c r="AJ14" s="5">
        <f t="shared" si="22"/>
        <v>621.66666666666663</v>
      </c>
      <c r="AK14" s="12">
        <f t="shared" si="13"/>
        <v>2</v>
      </c>
      <c r="AL14" s="13">
        <f t="shared" si="14"/>
        <v>1</v>
      </c>
      <c r="AM14" s="13">
        <f t="shared" si="15"/>
        <v>2</v>
      </c>
    </row>
    <row r="15" spans="1:39" x14ac:dyDescent="0.25">
      <c r="A15" s="1">
        <v>7</v>
      </c>
      <c r="B15" s="26" t="s">
        <v>80</v>
      </c>
      <c r="C15" s="26" t="s">
        <v>72</v>
      </c>
      <c r="D15" s="26" t="s">
        <v>73</v>
      </c>
      <c r="E15" s="26">
        <v>36.06618881</v>
      </c>
      <c r="F15" s="26">
        <v>-0.28749260300000001</v>
      </c>
      <c r="G15" s="26" t="s">
        <v>69</v>
      </c>
      <c r="H15" s="6" t="s">
        <v>70</v>
      </c>
      <c r="I15" s="26">
        <v>1.04145428174316</v>
      </c>
      <c r="J15" s="26">
        <v>880</v>
      </c>
      <c r="K15" s="25"/>
      <c r="L15" s="8">
        <f t="shared" si="12"/>
        <v>792</v>
      </c>
      <c r="M15" s="8">
        <f t="shared" si="0"/>
        <v>237</v>
      </c>
      <c r="N15" s="8">
        <f t="shared" si="0"/>
        <v>237</v>
      </c>
      <c r="O15" s="8">
        <f t="shared" si="0"/>
        <v>316</v>
      </c>
      <c r="P15" s="8"/>
      <c r="Q15" s="8">
        <f t="shared" si="1"/>
        <v>26</v>
      </c>
      <c r="R15" s="8">
        <f t="shared" si="1"/>
        <v>17</v>
      </c>
      <c r="S15" s="8">
        <f t="shared" si="2"/>
        <v>11</v>
      </c>
      <c r="T15" s="8">
        <f t="shared" si="2"/>
        <v>71</v>
      </c>
      <c r="U15" s="8">
        <f t="shared" si="3"/>
        <v>11</v>
      </c>
      <c r="V15" s="8">
        <f t="shared" si="3"/>
        <v>94</v>
      </c>
      <c r="W15" s="8">
        <f t="shared" si="4"/>
        <v>31</v>
      </c>
      <c r="X15" s="8">
        <f t="shared" si="4"/>
        <v>189</v>
      </c>
      <c r="Y15" s="8">
        <f t="shared" si="5"/>
        <v>0</v>
      </c>
      <c r="Z15" s="8">
        <f t="shared" si="5"/>
        <v>0</v>
      </c>
      <c r="AA15" s="8">
        <f t="shared" si="6"/>
        <v>10</v>
      </c>
      <c r="AB15" s="8">
        <f t="shared" si="6"/>
        <v>23</v>
      </c>
      <c r="AC15" s="8">
        <f t="shared" si="7"/>
        <v>17</v>
      </c>
      <c r="AD15" s="5">
        <f t="shared" si="16"/>
        <v>63</v>
      </c>
      <c r="AE15" s="5">
        <f t="shared" si="17"/>
        <v>394</v>
      </c>
      <c r="AF15" s="5">
        <f t="shared" si="18"/>
        <v>4400</v>
      </c>
      <c r="AG15" s="5">
        <f t="shared" si="19"/>
        <v>50.93512213263719</v>
      </c>
      <c r="AH15" s="5">
        <f t="shared" si="20"/>
        <v>28.794800233273325</v>
      </c>
      <c r="AI15" s="5">
        <f t="shared" si="21"/>
        <v>293.33333333333337</v>
      </c>
      <c r="AJ15" s="5">
        <f t="shared" si="22"/>
        <v>1466.6666666666667</v>
      </c>
      <c r="AK15" s="12">
        <f t="shared" si="13"/>
        <v>2</v>
      </c>
      <c r="AL15" s="13">
        <f t="shared" si="14"/>
        <v>1</v>
      </c>
      <c r="AM15" s="13">
        <f t="shared" si="15"/>
        <v>2</v>
      </c>
    </row>
    <row r="16" spans="1:39" x14ac:dyDescent="0.25">
      <c r="A16" s="1">
        <v>8</v>
      </c>
      <c r="B16" s="26" t="s">
        <v>81</v>
      </c>
      <c r="C16" s="26" t="s">
        <v>72</v>
      </c>
      <c r="D16" s="26" t="s">
        <v>73</v>
      </c>
      <c r="E16" s="26">
        <v>35.811126270000003</v>
      </c>
      <c r="F16" s="26">
        <v>0.47812042999999999</v>
      </c>
      <c r="G16" s="26" t="s">
        <v>75</v>
      </c>
      <c r="H16" s="6" t="s">
        <v>70</v>
      </c>
      <c r="I16" s="26">
        <v>7.8709365644337703</v>
      </c>
      <c r="J16" s="26">
        <v>380</v>
      </c>
      <c r="K16" s="25"/>
      <c r="L16" s="8">
        <f t="shared" si="12"/>
        <v>342</v>
      </c>
      <c r="M16" s="8">
        <f t="shared" si="0"/>
        <v>102</v>
      </c>
      <c r="N16" s="8">
        <f t="shared" si="0"/>
        <v>102</v>
      </c>
      <c r="O16" s="8">
        <f t="shared" si="0"/>
        <v>136</v>
      </c>
      <c r="P16" s="8"/>
      <c r="Q16" s="8">
        <f t="shared" si="1"/>
        <v>11</v>
      </c>
      <c r="R16" s="8">
        <f t="shared" si="1"/>
        <v>7</v>
      </c>
      <c r="S16" s="8">
        <f t="shared" si="2"/>
        <v>5</v>
      </c>
      <c r="T16" s="8">
        <f t="shared" si="2"/>
        <v>30</v>
      </c>
      <c r="U16" s="8">
        <f t="shared" si="3"/>
        <v>5</v>
      </c>
      <c r="V16" s="8">
        <f t="shared" si="3"/>
        <v>40</v>
      </c>
      <c r="W16" s="8">
        <f t="shared" si="4"/>
        <v>13</v>
      </c>
      <c r="X16" s="8">
        <f t="shared" si="4"/>
        <v>81</v>
      </c>
      <c r="Y16" s="8">
        <f t="shared" si="5"/>
        <v>0</v>
      </c>
      <c r="Z16" s="8">
        <f t="shared" si="5"/>
        <v>0</v>
      </c>
      <c r="AA16" s="8">
        <f t="shared" si="6"/>
        <v>4</v>
      </c>
      <c r="AB16" s="8">
        <f t="shared" si="6"/>
        <v>9</v>
      </c>
      <c r="AC16" s="8">
        <f t="shared" si="7"/>
        <v>7</v>
      </c>
      <c r="AD16" s="5">
        <f t="shared" si="16"/>
        <v>27</v>
      </c>
      <c r="AE16" s="5">
        <f t="shared" si="17"/>
        <v>167</v>
      </c>
      <c r="AF16" s="5">
        <f t="shared" si="18"/>
        <v>1900</v>
      </c>
      <c r="AG16" s="5">
        <f t="shared" si="19"/>
        <v>33.470932663033658</v>
      </c>
      <c r="AH16" s="5">
        <f t="shared" si="20"/>
        <v>18.921890815214912</v>
      </c>
      <c r="AI16" s="5">
        <f t="shared" si="21"/>
        <v>126.66666666666669</v>
      </c>
      <c r="AJ16" s="5">
        <f t="shared" si="22"/>
        <v>633.33333333333337</v>
      </c>
      <c r="AK16" s="12">
        <f t="shared" si="13"/>
        <v>2</v>
      </c>
      <c r="AL16" s="13">
        <f t="shared" si="14"/>
        <v>1</v>
      </c>
      <c r="AM16" s="13">
        <f t="shared" si="15"/>
        <v>2</v>
      </c>
    </row>
    <row r="17" spans="1:39" x14ac:dyDescent="0.25">
      <c r="A17" s="1">
        <v>9</v>
      </c>
      <c r="B17" s="26" t="s">
        <v>82</v>
      </c>
      <c r="C17" s="26" t="s">
        <v>72</v>
      </c>
      <c r="D17" s="26" t="s">
        <v>73</v>
      </c>
      <c r="E17" s="26">
        <v>35.790977480000002</v>
      </c>
      <c r="F17" s="26">
        <v>0.471440315</v>
      </c>
      <c r="G17" s="26" t="s">
        <v>75</v>
      </c>
      <c r="H17" s="6" t="s">
        <v>70</v>
      </c>
      <c r="I17" s="26">
        <v>6.0234938313280004</v>
      </c>
      <c r="J17" s="26">
        <v>382</v>
      </c>
      <c r="K17" s="25"/>
      <c r="L17" s="8">
        <f t="shared" si="12"/>
        <v>343</v>
      </c>
      <c r="M17" s="8">
        <f t="shared" si="0"/>
        <v>102</v>
      </c>
      <c r="N17" s="8">
        <f t="shared" si="0"/>
        <v>102</v>
      </c>
      <c r="O17" s="8">
        <f t="shared" si="0"/>
        <v>137</v>
      </c>
      <c r="P17" s="8"/>
      <c r="Q17" s="8">
        <f t="shared" si="1"/>
        <v>11</v>
      </c>
      <c r="R17" s="8">
        <f t="shared" si="1"/>
        <v>7</v>
      </c>
      <c r="S17" s="8">
        <f t="shared" si="2"/>
        <v>5</v>
      </c>
      <c r="T17" s="8">
        <f t="shared" si="2"/>
        <v>30</v>
      </c>
      <c r="U17" s="8">
        <f t="shared" si="3"/>
        <v>5</v>
      </c>
      <c r="V17" s="8">
        <f t="shared" si="3"/>
        <v>40</v>
      </c>
      <c r="W17" s="8">
        <f t="shared" si="4"/>
        <v>13</v>
      </c>
      <c r="X17" s="8">
        <f t="shared" si="4"/>
        <v>82</v>
      </c>
      <c r="Y17" s="8">
        <f t="shared" si="5"/>
        <v>0</v>
      </c>
      <c r="Z17" s="8">
        <f t="shared" si="5"/>
        <v>0</v>
      </c>
      <c r="AA17" s="8">
        <f t="shared" si="6"/>
        <v>4</v>
      </c>
      <c r="AB17" s="8">
        <f t="shared" si="6"/>
        <v>9</v>
      </c>
      <c r="AC17" s="8">
        <f t="shared" si="7"/>
        <v>7</v>
      </c>
      <c r="AD17" s="5">
        <f t="shared" si="16"/>
        <v>27</v>
      </c>
      <c r="AE17" s="5">
        <f t="shared" si="17"/>
        <v>168</v>
      </c>
      <c r="AF17" s="5">
        <f t="shared" si="18"/>
        <v>1910</v>
      </c>
      <c r="AG17" s="5">
        <f t="shared" si="19"/>
        <v>33.558898472188666</v>
      </c>
      <c r="AH17" s="5">
        <f t="shared" si="20"/>
        <v>18.971619917569484</v>
      </c>
      <c r="AI17" s="5">
        <f t="shared" si="21"/>
        <v>127.33333333333333</v>
      </c>
      <c r="AJ17" s="5">
        <f t="shared" si="22"/>
        <v>636.66666666666663</v>
      </c>
      <c r="AK17" s="12">
        <f t="shared" si="13"/>
        <v>2</v>
      </c>
      <c r="AL17" s="13">
        <f t="shared" si="14"/>
        <v>1</v>
      </c>
      <c r="AM17" s="13">
        <f t="shared" si="15"/>
        <v>2</v>
      </c>
    </row>
    <row r="18" spans="1:39" x14ac:dyDescent="0.25">
      <c r="A18" s="1">
        <v>10</v>
      </c>
      <c r="B18" s="26" t="s">
        <v>83</v>
      </c>
      <c r="C18" s="26" t="s">
        <v>72</v>
      </c>
      <c r="D18" s="26" t="s">
        <v>73</v>
      </c>
      <c r="E18" s="26">
        <v>35.784393309999999</v>
      </c>
      <c r="F18" s="26">
        <v>0.479925245</v>
      </c>
      <c r="G18" s="26" t="s">
        <v>75</v>
      </c>
      <c r="H18" s="6" t="s">
        <v>70</v>
      </c>
      <c r="I18" s="26">
        <v>4.9709875491698501</v>
      </c>
      <c r="J18" s="26">
        <v>382</v>
      </c>
      <c r="K18" s="25"/>
      <c r="L18" s="8">
        <f t="shared" si="12"/>
        <v>343</v>
      </c>
      <c r="M18" s="8">
        <f t="shared" si="0"/>
        <v>102</v>
      </c>
      <c r="N18" s="8">
        <f t="shared" si="0"/>
        <v>102</v>
      </c>
      <c r="O18" s="8">
        <f t="shared" si="0"/>
        <v>137</v>
      </c>
      <c r="P18" s="8"/>
      <c r="Q18" s="8">
        <f t="shared" si="1"/>
        <v>11</v>
      </c>
      <c r="R18" s="8">
        <f t="shared" si="1"/>
        <v>7</v>
      </c>
      <c r="S18" s="8">
        <f t="shared" si="2"/>
        <v>5</v>
      </c>
      <c r="T18" s="8">
        <f t="shared" si="2"/>
        <v>30</v>
      </c>
      <c r="U18" s="8">
        <f t="shared" si="3"/>
        <v>5</v>
      </c>
      <c r="V18" s="8">
        <f t="shared" si="3"/>
        <v>40</v>
      </c>
      <c r="W18" s="8">
        <f t="shared" si="4"/>
        <v>13</v>
      </c>
      <c r="X18" s="8">
        <f t="shared" si="4"/>
        <v>82</v>
      </c>
      <c r="Y18" s="8">
        <f t="shared" si="5"/>
        <v>0</v>
      </c>
      <c r="Z18" s="8">
        <f t="shared" si="5"/>
        <v>0</v>
      </c>
      <c r="AA18" s="8">
        <f t="shared" si="6"/>
        <v>4</v>
      </c>
      <c r="AB18" s="8">
        <f t="shared" si="6"/>
        <v>9</v>
      </c>
      <c r="AC18" s="8">
        <f t="shared" si="7"/>
        <v>7</v>
      </c>
      <c r="AD18" s="5">
        <f t="shared" si="16"/>
        <v>27</v>
      </c>
      <c r="AE18" s="5">
        <f t="shared" si="17"/>
        <v>168</v>
      </c>
      <c r="AF18" s="5">
        <f t="shared" si="18"/>
        <v>1910</v>
      </c>
      <c r="AG18" s="5">
        <f t="shared" si="19"/>
        <v>33.558898472188666</v>
      </c>
      <c r="AH18" s="5">
        <f t="shared" si="20"/>
        <v>18.971619917569484</v>
      </c>
      <c r="AI18" s="5">
        <f t="shared" si="21"/>
        <v>127.33333333333333</v>
      </c>
      <c r="AJ18" s="5">
        <f t="shared" si="22"/>
        <v>636.66666666666663</v>
      </c>
      <c r="AK18" s="12">
        <f t="shared" si="13"/>
        <v>2</v>
      </c>
      <c r="AL18" s="13">
        <f t="shared" si="14"/>
        <v>1</v>
      </c>
      <c r="AM18" s="13">
        <f t="shared" si="15"/>
        <v>2</v>
      </c>
    </row>
    <row r="19" spans="1:39" x14ac:dyDescent="0.25">
      <c r="AF19" s="5" t="str">
        <f t="shared" ref="AF19" si="23">IF(ISBLANK($K19),IF(ISBLANK($J19),"",$J19*$AF$8),$K19)</f>
        <v/>
      </c>
      <c r="AG19" s="5" t="str">
        <f t="shared" ref="AG19" si="24">IF(ISNUMBER($AF19),SQRT($AF19/$AJ$8)*$AG$8,"")</f>
        <v/>
      </c>
      <c r="AH19" s="5" t="str">
        <f t="shared" ref="AH19" si="25">IF(ISNUMBER($AF19),SQRT($AF19/$AJ$8)/$AG$8,"")</f>
        <v/>
      </c>
      <c r="AI19" s="5" t="str">
        <f t="shared" ref="AI19" si="26">IF(ISNUMBER($AJ19),$AJ19*($AI$8/100),"")</f>
        <v/>
      </c>
      <c r="AJ19" s="5" t="str">
        <f t="shared" ref="AJ19" si="27">IF(ISNUMBER($AF19),$AG19*$AH19,"")</f>
        <v/>
      </c>
    </row>
  </sheetData>
  <mergeCells count="25">
    <mergeCell ref="AK4:AM4"/>
    <mergeCell ref="AK5:AK8"/>
    <mergeCell ref="AM5:AM8"/>
    <mergeCell ref="F5:F8"/>
    <mergeCell ref="I5:I8"/>
    <mergeCell ref="L4:AE4"/>
    <mergeCell ref="J5:J8"/>
    <mergeCell ref="L6:AC6"/>
    <mergeCell ref="AD5:AD8"/>
    <mergeCell ref="AE5:AE8"/>
    <mergeCell ref="K5:K8"/>
    <mergeCell ref="AF4:AJ4"/>
    <mergeCell ref="AF6:AJ6"/>
    <mergeCell ref="AG7:AH7"/>
    <mergeCell ref="AG8:AH8"/>
    <mergeCell ref="AL5:AL8"/>
    <mergeCell ref="A4:D4"/>
    <mergeCell ref="E4:I4"/>
    <mergeCell ref="A5:A8"/>
    <mergeCell ref="B5:B8"/>
    <mergeCell ref="C5:C8"/>
    <mergeCell ref="D5:D8"/>
    <mergeCell ref="E5:E8"/>
    <mergeCell ref="G5:G8"/>
    <mergeCell ref="H5:H8"/>
  </mergeCells>
  <conditionalFormatting sqref="AK9:AL9 AK11:AL11 AK13:AL13 AK15:AL15 AK17:AL17">
    <cfRule type="iconSet" priority="14">
      <iconSet showValue="0">
        <cfvo type="percent" val="0"/>
        <cfvo type="num" val="1"/>
        <cfvo type="num" val="2"/>
      </iconSet>
    </cfRule>
  </conditionalFormatting>
  <conditionalFormatting sqref="AM9 AM11 AM13 AM15 AM17">
    <cfRule type="iconSet" priority="19">
      <iconSet showValue="0">
        <cfvo type="percent" val="0"/>
        <cfvo type="num" val="1"/>
        <cfvo type="num" val="2"/>
      </iconSet>
    </cfRule>
  </conditionalFormatting>
  <conditionalFormatting sqref="AK10:AL10 AK12:AL12 AK14:AL14 AK16:AL16 AK18:AL18">
    <cfRule type="iconSet" priority="24">
      <iconSet showValue="0">
        <cfvo type="percent" val="0"/>
        <cfvo type="num" val="1"/>
        <cfvo type="num" val="2"/>
      </iconSet>
    </cfRule>
  </conditionalFormatting>
  <conditionalFormatting sqref="AM10 AM12 AM14 AM16 AM18">
    <cfRule type="iconSet" priority="29">
      <iconSet showValue="0">
        <cfvo type="percent" val="0"/>
        <cfvo type="num" val="1"/>
        <cfvo type="num" val="2"/>
      </iconSet>
    </cfRule>
  </conditionalFormatting>
  <hyperlinks>
    <hyperlink ref="A4:D4" location="Template!A1" tooltip="This section is used only for unique identification of school, but does not used for calculations. All of these fields could be missed, in this case objects (schools) will receive automatic names during the data import (f.e. School #1, School #2 etc.)" display="School Indentification                                                                                             (this section is used only for unique identification of school, but does not used for calculations. All of these fields could be missed, in this case objects (schools) will receive automatic names during the data import (f.e. School #1, School #2 etc.)" xr:uid="{00000000-0004-0000-0000-000000000000}"/>
    <hyperlink ref="E5" location="Template!A1" tooltip=" Lattitude (Lat) and Longtitude (Lon) have sence only in case of calculation network of schools considering Topology" display="Longtitude" xr:uid="{00000000-0004-0000-0000-000002000000}"/>
    <hyperlink ref="F5" location="Template!A1" tooltip=" Lattitude (Lat) and Longtitude (Lon) have sence only in case of calculation network of schools considering Topology" display="Lattitude" xr:uid="{00000000-0004-0000-0000-000003000000}"/>
    <hyperlink ref="I5" location="Template!A1" tooltip="Distance to the fiber will help to identify &quot;source points&quot; or will be used for connecting schools on individual basis (without building the schools network). Put it into &quot;0&quot; if school is already connected to broadband network." display="Distance to the fiber*, km" xr:uid="{00000000-0004-0000-0000-000004000000}"/>
    <hyperlink ref="J4" location="Template!A1" tooltip="This section is used for calculation number of devices that will be used in school. You also can leave blanc this field. But it is possible only in case of filling Devices section " display="Users" xr:uid="{00000000-0004-0000-0000-000005000000}"/>
    <hyperlink ref="L4:AE4" location="Template!A1" tooltip="It is necessary for  calculating required bandwidth. Leave blanc these fields if you wish to have some assumtions about number of devices from total number of users. " display="Devices" xr:uid="{00000000-0004-0000-0000-000006000000}"/>
    <hyperlink ref="AK4:AM4" location="Template!A1" tooltip="This section is uded for demonstrating if it is all necessary information was intered for particular school (in the row) for future processing and caclulations" display="Data entering completeness" xr:uid="{00000000-0004-0000-0000-000007000000}"/>
    <hyperlink ref="AK9" location="Template!A1" tooltip="The &quot;green&quot;  - all information was entered,  &quot;yellow&quot; - some assumptions made for the calculation, &quot;red&quot; - it is impossible to calculate, for example,  you entered a wrong data" display="Template!A1" xr:uid="{00000000-0004-0000-0000-000008000000}"/>
    <hyperlink ref="K4" location="Template!A1" tooltip="This section is used by LAN methodology for calculating CAPEX &amp; OPEX for school LAN &amp; Hotspot.  Leave this field blanc, if you do not have relevant information. In this case this information will be assumed" display="Building                                        (this section is used by LAN methodology for calculating CAPEX &amp; OPEX for school LAN &amp; Hotspot)" xr:uid="{00000000-0004-0000-0000-0000D0000000}"/>
    <hyperlink ref="AL9" location="Template!A1" tooltip="The &quot;green&quot;  - all information was entered,  &quot;yellow&quot; - some assumptions made for the calculation, &quot;red&quot; - it is impossible to calculate, for example,  you entered a wrong data" display="Template!A1" xr:uid="{2A3A456B-C024-481F-88CA-ECF203D17D58}"/>
    <hyperlink ref="AM9" location="Template!A1" tooltip="The &quot;green&quot;  - all information was entered,  &quot;yellow&quot; - some assumptions made for the calculation, &quot;red&quot; - it is impossible to calculate, for example,  you entered a wrong data" display="Template!A1" xr:uid="{00000000-0004-0000-0000-000009000000}"/>
    <hyperlink ref="AK10" location="Template!A1" tooltip="The &quot;green&quot;  - all information was entered,  &quot;yellow&quot; - some assumptions made for the calculation, &quot;red&quot; - it is impossible to calculate, for example,  you entered a wrong data" display="Template!A1" xr:uid="{CDA4395C-4FA8-4C83-8794-66030A93D2C1}"/>
    <hyperlink ref="AL10" location="Template!A1" tooltip="The &quot;green&quot;  - all information was entered,  &quot;yellow&quot; - some assumptions made for the calculation, &quot;red&quot; - it is impossible to calculate, for example,  you entered a wrong data" display="Template!A1" xr:uid="{E9ECD2E1-2327-43D6-A92D-D2F094B92914}"/>
    <hyperlink ref="AM10" location="Template!A1" tooltip="The &quot;green&quot;  - all information was entered,  &quot;yellow&quot; - some assumptions made for the calculation, &quot;red&quot; - it is impossible to calculate, for example,  you entered a wrong data" display="Template!A1" xr:uid="{389BE1A3-EDC9-406A-AB2A-43493BC0211D}"/>
    <hyperlink ref="AK11" location="Template!A1" tooltip="The &quot;green&quot;  - all information was entered,  &quot;yellow&quot; - some assumptions made for the calculation, &quot;red&quot; - it is impossible to calculate, for example,  you entered a wrong data" display="Template!A1" xr:uid="{23DA2D1D-4CFE-4417-A606-01FED3C20DCF}"/>
    <hyperlink ref="AK13" location="Template!A1" tooltip="The &quot;green&quot;  - all information was entered,  &quot;yellow&quot; - some assumptions made for the calculation, &quot;red&quot; - it is impossible to calculate, for example,  you entered a wrong data" display="Template!A1" xr:uid="{59A730FB-AEB8-46B5-82EC-0C6219A434D7}"/>
    <hyperlink ref="AK15" location="Template!A1" tooltip="The &quot;green&quot;  - all information was entered,  &quot;yellow&quot; - some assumptions made for the calculation, &quot;red&quot; - it is impossible to calculate, for example,  you entered a wrong data" display="Template!A1" xr:uid="{E9ACB268-E5F1-4532-9061-E8257B5849A4}"/>
    <hyperlink ref="AK17" location="Template!A1" tooltip="The &quot;green&quot;  - all information was entered,  &quot;yellow&quot; - some assumptions made for the calculation, &quot;red&quot; - it is impossible to calculate, for example,  you entered a wrong data" display="Template!A1" xr:uid="{C456E185-9BA0-4CFD-9CDB-1301CE7D95A1}"/>
    <hyperlink ref="AL11" location="Template!A1" tooltip="The &quot;green&quot;  - all information was entered,  &quot;yellow&quot; - some assumptions made for the calculation, &quot;red&quot; - it is impossible to calculate, for example,  you entered a wrong data" display="Template!A1" xr:uid="{BBC01B47-8AA0-44D8-83BC-4DB344935FE6}"/>
    <hyperlink ref="AL13" location="Template!A1" tooltip="The &quot;green&quot;  - all information was entered,  &quot;yellow&quot; - some assumptions made for the calculation, &quot;red&quot; - it is impossible to calculate, for example,  you entered a wrong data" display="Template!A1" xr:uid="{77477CE3-5C84-44F6-945A-7C946F1EEEA3}"/>
    <hyperlink ref="AL15" location="Template!A1" tooltip="The &quot;green&quot;  - all information was entered,  &quot;yellow&quot; - some assumptions made for the calculation, &quot;red&quot; - it is impossible to calculate, for example,  you entered a wrong data" display="Template!A1" xr:uid="{D596F56B-413E-4E41-8FCE-D1EB6FD5800E}"/>
    <hyperlink ref="AL17" location="Template!A1" tooltip="The &quot;green&quot;  - all information was entered,  &quot;yellow&quot; - some assumptions made for the calculation, &quot;red&quot; - it is impossible to calculate, for example,  you entered a wrong data" display="Template!A1" xr:uid="{A0D56C81-49EC-4DF3-9900-AE9901B853BD}"/>
    <hyperlink ref="AM11" location="Template!A1" tooltip="The &quot;green&quot;  - all information was entered,  &quot;yellow&quot; - some assumptions made for the calculation, &quot;red&quot; - it is impossible to calculate, for example,  you entered a wrong data" display="Template!A1" xr:uid="{2B2473C1-EDBF-4AB4-BEFB-4B417248FCFD}"/>
    <hyperlink ref="AM13" location="Template!A1" tooltip="The &quot;green&quot;  - all information was entered,  &quot;yellow&quot; - some assumptions made for the calculation, &quot;red&quot; - it is impossible to calculate, for example,  you entered a wrong data" display="Template!A1" xr:uid="{C2E37A11-14D9-42C8-A283-8733628696D6}"/>
    <hyperlink ref="AM15" location="Template!A1" tooltip="The &quot;green&quot;  - all information was entered,  &quot;yellow&quot; - some assumptions made for the calculation, &quot;red&quot; - it is impossible to calculate, for example,  you entered a wrong data" display="Template!A1" xr:uid="{FFE262FE-CD51-420A-A515-42C84707022F}"/>
    <hyperlink ref="AM17" location="Template!A1" tooltip="The &quot;green&quot;  - all information was entered,  &quot;yellow&quot; - some assumptions made for the calculation, &quot;red&quot; - it is impossible to calculate, for example,  you entered a wrong data" display="Template!A1" xr:uid="{AE251144-D0BA-4912-9F8F-A991CCF198FA}"/>
    <hyperlink ref="AK12" location="Template!A1" tooltip="The &quot;green&quot;  - all information was entered,  &quot;yellow&quot; - some assumptions made for the calculation, &quot;red&quot; - it is impossible to calculate, for example,  you entered a wrong data" display="Template!A1" xr:uid="{78551864-5F07-4FB3-ABC0-D4E5B74DA61C}"/>
    <hyperlink ref="AK14" location="Template!A1" tooltip="The &quot;green&quot;  - all information was entered,  &quot;yellow&quot; - some assumptions made for the calculation, &quot;red&quot; - it is impossible to calculate, for example,  you entered a wrong data" display="Template!A1" xr:uid="{D30F96EC-8044-47B2-92AC-3B67E5B8204F}"/>
    <hyperlink ref="AK16" location="Template!A1" tooltip="The &quot;green&quot;  - all information was entered,  &quot;yellow&quot; - some assumptions made for the calculation, &quot;red&quot; - it is impossible to calculate, for example,  you entered a wrong data" display="Template!A1" xr:uid="{5661FA40-0F9E-461E-BAF4-84FE63D3E069}"/>
    <hyperlink ref="AK18" location="Template!A1" tooltip="The &quot;green&quot;  - all information was entered,  &quot;yellow&quot; - some assumptions made for the calculation, &quot;red&quot; - it is impossible to calculate, for example,  you entered a wrong data" display="Template!A1" xr:uid="{A7AD506D-554A-4F0A-A251-17F7A85E6906}"/>
    <hyperlink ref="AL12" location="Template!A1" tooltip="The &quot;green&quot;  - all information was entered,  &quot;yellow&quot; - some assumptions made for the calculation, &quot;red&quot; - it is impossible to calculate, for example,  you entered a wrong data" display="Template!A1" xr:uid="{19440515-9EFC-4109-8C83-AB1CF7B5BD5B}"/>
    <hyperlink ref="AL14" location="Template!A1" tooltip="The &quot;green&quot;  - all information was entered,  &quot;yellow&quot; - some assumptions made for the calculation, &quot;red&quot; - it is impossible to calculate, for example,  you entered a wrong data" display="Template!A1" xr:uid="{5FF27CB8-FEB8-4B21-A4DD-BEE4D71991B9}"/>
    <hyperlink ref="AL16" location="Template!A1" tooltip="The &quot;green&quot;  - all information was entered,  &quot;yellow&quot; - some assumptions made for the calculation, &quot;red&quot; - it is impossible to calculate, for example,  you entered a wrong data" display="Template!A1" xr:uid="{CFAB9389-D827-4521-BD8F-36D0D4BB6E71}"/>
    <hyperlink ref="AL18" location="Template!A1" tooltip="The &quot;green&quot;  - all information was entered,  &quot;yellow&quot; - some assumptions made for the calculation, &quot;red&quot; - it is impossible to calculate, for example,  you entered a wrong data" display="Template!A1" xr:uid="{9CCB4005-6E4A-425B-935F-BA5B77AF618D}"/>
    <hyperlink ref="AM12" location="Template!A1" tooltip="The &quot;green&quot;  - all information was entered,  &quot;yellow&quot; - some assumptions made for the calculation, &quot;red&quot; - it is impossible to calculate, for example,  you entered a wrong data" display="Template!A1" xr:uid="{84C379A8-9225-4E1D-A6BA-71E0EB68A2CA}"/>
    <hyperlink ref="AM14" location="Template!A1" tooltip="The &quot;green&quot;  - all information was entered,  &quot;yellow&quot; - some assumptions made for the calculation, &quot;red&quot; - it is impossible to calculate, for example,  you entered a wrong data" display="Template!A1" xr:uid="{3FC5DEDA-CCDF-4D51-9A46-128A158514A9}"/>
    <hyperlink ref="AM16" location="Template!A1" tooltip="The &quot;green&quot;  - all information was entered,  &quot;yellow&quot; - some assumptions made for the calculation, &quot;red&quot; - it is impossible to calculate, for example,  you entered a wrong data" display="Template!A1" xr:uid="{D0DAA4CD-1ACB-498B-A958-792256E3C923}"/>
    <hyperlink ref="AM18" location="Template!A1" tooltip="The &quot;green&quot;  - all information was entered,  &quot;yellow&quot; - some assumptions made for the calculation, &quot;red&quot; - it is impossible to calculate, for example,  you entered a wrong data" display="Template!A1" xr:uid="{58BE529A-50E6-439E-885E-A4A12C0386D8}"/>
    <hyperlink ref="E4:I4" location="Template!A1" tooltip="This section is used by methodology of connecting schools to broadband transport backbones (Middle-Mile)" display="Geographical Location                                            (this section is used by methodology of connecting schools to broadband transport backbones (Middle-Mile))" xr:uid="{484D267E-AD5B-48F4-907C-DDD66641DC6D}"/>
    <hyperlink ref="G5:G8" location="Template!A1" tooltip="Leave this field blank if there is no cellular coverage" display="Template!A1" xr:uid="{1494C2A3-3761-430F-B486-94748BF78DA1}"/>
    <hyperlink ref="H5:H8" location="Template!A1" tooltip="Leave this field blank if there is no electricity in school" display="Template!A1" xr:uid="{706F02F2-93A7-4B2F-AC3D-BC40D17823A2}"/>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2020-11-17T16:34:50Z</dcterms:modified>
</cp:coreProperties>
</file>