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\Desktop\python-master\hpf\16bus\input\"/>
    </mc:Choice>
  </mc:AlternateContent>
  <xr:revisionPtr revIDLastSave="0" documentId="13_ncr:1_{625F6BF4-F08B-4B4C-8998-923A54A84844}" xr6:coauthVersionLast="47" xr6:coauthVersionMax="47" xr10:uidLastSave="{00000000-0000-0000-0000-000000000000}"/>
  <bookViews>
    <workbookView minimized="1" xWindow="23490" yWindow="-2360" windowWidth="28800" windowHeight="15370" activeTab="1" xr2:uid="{322AA4D9-EA3A-1B4B-8615-314BDF62FB5A}"/>
  </bookViews>
  <sheets>
    <sheet name="Node" sheetId="3" r:id="rId1"/>
    <sheet name="Source" sheetId="1" r:id="rId2"/>
    <sheet name="Impedance" sheetId="2" r:id="rId3"/>
    <sheet name="Impedance_calculati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6" i="1"/>
  <c r="F9" i="1"/>
  <c r="F12" i="1"/>
  <c r="F14" i="1"/>
  <c r="F2" i="1"/>
  <c r="E7" i="1" l="1"/>
  <c r="E11" i="1" l="1"/>
  <c r="F7" i="1"/>
  <c r="D2" i="1"/>
  <c r="E13" i="1" l="1"/>
  <c r="F13" i="1" s="1"/>
  <c r="F11" i="1"/>
  <c r="C3" i="5"/>
  <c r="B3" i="5"/>
  <c r="I3" i="5" s="1"/>
  <c r="F3" i="5" s="1"/>
  <c r="E3" i="5" s="1"/>
  <c r="F2" i="5"/>
  <c r="I2" i="5" s="1"/>
  <c r="B2" i="5"/>
  <c r="D3" i="5" l="1"/>
  <c r="E6" i="5" s="1"/>
  <c r="H3" i="5"/>
  <c r="D2" i="5"/>
  <c r="G2" i="5"/>
  <c r="H2" i="5"/>
  <c r="J2" i="5"/>
  <c r="D14" i="1"/>
  <c r="I6" i="5" l="1"/>
  <c r="F6" i="5"/>
  <c r="F5" i="5"/>
  <c r="F8" i="5" s="1"/>
  <c r="F10" i="5" s="1"/>
  <c r="E5" i="5"/>
  <c r="E8" i="5" s="1"/>
  <c r="H6" i="5"/>
  <c r="G6" i="5"/>
  <c r="I5" i="5"/>
  <c r="E5" i="1"/>
  <c r="E4" i="1"/>
  <c r="I8" i="5" l="1"/>
  <c r="E8" i="1"/>
  <c r="F8" i="1" s="1"/>
  <c r="F4" i="1"/>
  <c r="E10" i="1"/>
  <c r="F10" i="1" s="1"/>
  <c r="F5" i="1"/>
  <c r="J8" i="5"/>
  <c r="I10" i="5"/>
  <c r="J10" i="5" s="1"/>
  <c r="G8" i="5"/>
  <c r="E10" i="5"/>
  <c r="G5" i="5"/>
  <c r="H5" i="5"/>
  <c r="H8" i="5" s="1"/>
  <c r="H10" i="5" s="1"/>
  <c r="B2" i="2" s="1"/>
  <c r="D6" i="1"/>
  <c r="A2" i="2" l="1"/>
  <c r="G10" i="5"/>
  <c r="D3" i="1"/>
  <c r="D13" i="1"/>
  <c r="D12" i="1"/>
  <c r="D11" i="1"/>
  <c r="D10" i="1"/>
  <c r="D9" i="1"/>
  <c r="D8" i="1"/>
  <c r="D7" i="1"/>
  <c r="D5" i="1"/>
  <c r="D4" i="1"/>
</calcChain>
</file>

<file path=xl/sharedStrings.xml><?xml version="1.0" encoding="utf-8"?>
<sst xmlns="http://schemas.openxmlformats.org/spreadsheetml/2006/main" count="25" uniqueCount="23">
  <si>
    <t>h</t>
  </si>
  <si>
    <t>Magnitude</t>
  </si>
  <si>
    <t>Phase</t>
  </si>
  <si>
    <t>R</t>
  </si>
  <si>
    <t>L</t>
  </si>
  <si>
    <t>Weight</t>
  </si>
  <si>
    <t>Enable</t>
  </si>
  <si>
    <t>Name</t>
  </si>
  <si>
    <t>N01</t>
  </si>
  <si>
    <t>abs(Z)</t>
  </si>
  <si>
    <t>R/X</t>
  </si>
  <si>
    <t>X</t>
  </si>
  <si>
    <t>Vn</t>
  </si>
  <si>
    <t>Zn</t>
  </si>
  <si>
    <t>Ssc = Vn^2/abs(Z)</t>
  </si>
  <si>
    <t>secondary</t>
  </si>
  <si>
    <t>primary</t>
  </si>
  <si>
    <t>Pn</t>
  </si>
  <si>
    <t>primary pu</t>
  </si>
  <si>
    <t>secondary pu</t>
  </si>
  <si>
    <t>add</t>
  </si>
  <si>
    <t>total in secondary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</si>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</sst>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sz val="8"/>
      <color theme="1"/>
      <name val="Times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261F-BBF8-E444-861B-CC069CFFAF2A}">
  <dimension ref="A1:A2"/>
  <sheetViews>
    <sheetView workbookViewId="0">
      <selection activeCell="I32" sqref="I32"/>
    </sheetView>
  </sheetViews>
  <sheetFormatPr defaultColWidth="11.07421875" defaultRowHeight="15.5" x14ac:dyDescent="0.35"/>
  <sheetData>
    <row r="1" spans="1:1" x14ac:dyDescent="0.35">
      <c r="A1" t="s">
        <v>7</v>
      </c>
    </row>
    <row r="2" spans="1:1" x14ac:dyDescent="0.35">
      <c r="A2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E4AD-29F4-114B-937C-4C8D6E341D63}">
  <dimension ref="A1:F14"/>
  <sheetViews>
    <sheetView tabSelected="1" zoomScale="276" zoomScaleNormal="276" workbookViewId="0">
      <selection activeCell="F4" sqref="F4"/>
    </sheetView>
  </sheetViews>
  <sheetFormatPr defaultColWidth="11.07421875" defaultRowHeight="15.5" x14ac:dyDescent="0.35"/>
  <sheetData>
    <row r="1" spans="1:6" x14ac:dyDescent="0.3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22</v>
      </c>
    </row>
    <row r="2" spans="1:6" x14ac:dyDescent="0.35">
      <c r="A2">
        <v>1</v>
      </c>
      <c r="B2">
        <v>1</v>
      </c>
      <c r="C2">
        <v>1</v>
      </c>
      <c r="D2">
        <f>230*SQRT(2)*C2</f>
        <v>325.26911934581187</v>
      </c>
      <c r="E2">
        <v>0</v>
      </c>
      <c r="F2">
        <f>E2*180/PI()</f>
        <v>0</v>
      </c>
    </row>
    <row r="3" spans="1:6" x14ac:dyDescent="0.35">
      <c r="A3">
        <v>3</v>
      </c>
      <c r="B3">
        <v>0.05</v>
      </c>
      <c r="C3">
        <v>0</v>
      </c>
      <c r="D3">
        <f>$D$2*B3*C3</f>
        <v>0</v>
      </c>
      <c r="E3">
        <v>0</v>
      </c>
      <c r="F3">
        <f t="shared" ref="F3:F14" si="0">E3*180/PI()</f>
        <v>0</v>
      </c>
    </row>
    <row r="4" spans="1:6" x14ac:dyDescent="0.35">
      <c r="A4">
        <v>5</v>
      </c>
      <c r="B4">
        <v>0.06</v>
      </c>
      <c r="C4">
        <v>1</v>
      </c>
      <c r="D4">
        <f t="shared" ref="D4:D14" si="1">$D$2*B4*C4</f>
        <v>19.516147160748712</v>
      </c>
      <c r="E4">
        <f>PI()/8</f>
        <v>0.39269908169872414</v>
      </c>
      <c r="F4">
        <f t="shared" si="0"/>
        <v>22.5</v>
      </c>
    </row>
    <row r="5" spans="1:6" x14ac:dyDescent="0.35">
      <c r="A5">
        <v>7</v>
      </c>
      <c r="B5">
        <v>0.05</v>
      </c>
      <c r="C5">
        <v>1</v>
      </c>
      <c r="D5">
        <f t="shared" si="1"/>
        <v>16.263455967290593</v>
      </c>
      <c r="E5">
        <f>PI()/12</f>
        <v>0.26179938779914941</v>
      </c>
      <c r="F5">
        <f t="shared" si="0"/>
        <v>14.999999999999998</v>
      </c>
    </row>
    <row r="6" spans="1:6" x14ac:dyDescent="0.35">
      <c r="A6">
        <v>9</v>
      </c>
      <c r="B6">
        <v>1.4999999999999999E-2</v>
      </c>
      <c r="C6">
        <v>0</v>
      </c>
      <c r="D6">
        <f t="shared" si="1"/>
        <v>0</v>
      </c>
      <c r="E6">
        <v>0</v>
      </c>
      <c r="F6">
        <f t="shared" si="0"/>
        <v>0</v>
      </c>
    </row>
    <row r="7" spans="1:6" x14ac:dyDescent="0.35">
      <c r="A7">
        <v>11</v>
      </c>
      <c r="B7">
        <v>3.5000000000000003E-2</v>
      </c>
      <c r="C7">
        <v>1</v>
      </c>
      <c r="D7">
        <f t="shared" si="1"/>
        <v>11.384419177103416</v>
      </c>
      <c r="E7">
        <f>PI()/16</f>
        <v>0.19634954084936207</v>
      </c>
      <c r="F7">
        <f t="shared" si="0"/>
        <v>11.25</v>
      </c>
    </row>
    <row r="8" spans="1:6" x14ac:dyDescent="0.35">
      <c r="A8">
        <v>13</v>
      </c>
      <c r="B8">
        <v>0.03</v>
      </c>
      <c r="C8">
        <v>1</v>
      </c>
      <c r="D8">
        <f t="shared" si="1"/>
        <v>9.7580735803743561</v>
      </c>
      <c r="E8">
        <f>E4</f>
        <v>0.39269908169872414</v>
      </c>
      <c r="F8">
        <f t="shared" si="0"/>
        <v>22.5</v>
      </c>
    </row>
    <row r="9" spans="1:6" x14ac:dyDescent="0.35">
      <c r="A9">
        <v>15</v>
      </c>
      <c r="B9">
        <v>5.0000000000000001E-3</v>
      </c>
      <c r="C9">
        <v>0</v>
      </c>
      <c r="D9">
        <f t="shared" si="1"/>
        <v>0</v>
      </c>
      <c r="E9">
        <v>0</v>
      </c>
      <c r="F9">
        <f t="shared" si="0"/>
        <v>0</v>
      </c>
    </row>
    <row r="10" spans="1:6" x14ac:dyDescent="0.35">
      <c r="A10">
        <v>17</v>
      </c>
      <c r="B10">
        <v>0.02</v>
      </c>
      <c r="C10">
        <v>1</v>
      </c>
      <c r="D10">
        <f t="shared" si="1"/>
        <v>6.5053823869162377</v>
      </c>
      <c r="E10">
        <f>E5</f>
        <v>0.26179938779914941</v>
      </c>
      <c r="F10">
        <f t="shared" si="0"/>
        <v>14.999999999999998</v>
      </c>
    </row>
    <row r="11" spans="1:6" x14ac:dyDescent="0.35">
      <c r="A11">
        <v>19</v>
      </c>
      <c r="B11">
        <v>1.4999999999999999E-2</v>
      </c>
      <c r="C11">
        <v>1</v>
      </c>
      <c r="D11">
        <f t="shared" si="1"/>
        <v>4.8790367901871781</v>
      </c>
      <c r="E11">
        <f>E7</f>
        <v>0.19634954084936207</v>
      </c>
      <c r="F11">
        <f t="shared" si="0"/>
        <v>11.25</v>
      </c>
    </row>
    <row r="12" spans="1:6" x14ac:dyDescent="0.35">
      <c r="A12">
        <v>21</v>
      </c>
      <c r="B12">
        <v>5.0000000000000001E-3</v>
      </c>
      <c r="C12">
        <v>0</v>
      </c>
      <c r="D12">
        <f t="shared" si="1"/>
        <v>0</v>
      </c>
      <c r="E12">
        <v>0</v>
      </c>
      <c r="F12">
        <f t="shared" si="0"/>
        <v>0</v>
      </c>
    </row>
    <row r="13" spans="1:6" x14ac:dyDescent="0.35">
      <c r="A13">
        <v>23</v>
      </c>
      <c r="B13">
        <v>1.4999999999999999E-2</v>
      </c>
      <c r="C13">
        <v>1</v>
      </c>
      <c r="D13">
        <f t="shared" si="1"/>
        <v>4.8790367901871781</v>
      </c>
      <c r="E13">
        <f>E11</f>
        <v>0.19634954084936207</v>
      </c>
      <c r="F13">
        <f>E13*180/PI()</f>
        <v>11.25</v>
      </c>
    </row>
    <row r="14" spans="1:6" x14ac:dyDescent="0.35">
      <c r="A14">
        <v>25</v>
      </c>
      <c r="B14">
        <v>0</v>
      </c>
      <c r="C14">
        <v>0</v>
      </c>
      <c r="D14">
        <f t="shared" si="1"/>
        <v>0</v>
      </c>
      <c r="E14">
        <v>0</v>
      </c>
      <c r="F14">
        <f t="shared" si="0"/>
        <v>0</v>
      </c>
    </row>
  </sheetData>
  <phoneticPr fontId="2" type="noConversion"/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5F28-0FF8-9B47-85B9-7D52193D160D}">
  <dimension ref="A1:H6"/>
  <sheetViews>
    <sheetView workbookViewId="0">
      <selection activeCell="H40" sqref="H40"/>
    </sheetView>
  </sheetViews>
  <sheetFormatPr defaultColWidth="11.07421875" defaultRowHeight="15.5" x14ac:dyDescent="0.35"/>
  <cols>
    <col min="2" max="2" width="12.15234375" bestFit="1" customWidth="1"/>
  </cols>
  <sheetData>
    <row r="1" spans="1:8" x14ac:dyDescent="0.35">
      <c r="A1" t="s">
        <v>3</v>
      </c>
      <c r="B1" t="s">
        <v>4</v>
      </c>
    </row>
    <row r="2" spans="1:8" x14ac:dyDescent="0.35">
      <c r="A2" s="2">
        <f>Impedance_calculation!E10</f>
        <v>3.5740594872476837E-3</v>
      </c>
      <c r="B2" s="2">
        <f>Impedance_calculation!H10</f>
        <v>4.1934333759642986E-5</v>
      </c>
      <c r="E2" s="2"/>
      <c r="G2" s="2"/>
      <c r="H2" s="2"/>
    </row>
    <row r="3" spans="1:8" x14ac:dyDescent="0.35">
      <c r="E3" s="2"/>
      <c r="H3" s="2"/>
    </row>
    <row r="6" spans="1:8" x14ac:dyDescent="0.35">
      <c r="C6" s="1"/>
    </row>
  </sheetData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7869-4D32-5F46-B9B8-01FEEFA9BA01}">
  <dimension ref="A1:J12"/>
  <sheetViews>
    <sheetView workbookViewId="0">
      <selection activeCell="C3" sqref="C3"/>
    </sheetView>
  </sheetViews>
  <sheetFormatPr defaultColWidth="11.07421875" defaultRowHeight="15.5" x14ac:dyDescent="0.35"/>
  <cols>
    <col min="1" max="1" width="15.69140625" bestFit="1" customWidth="1"/>
    <col min="10" max="10" width="16" bestFit="1" customWidth="1"/>
  </cols>
  <sheetData>
    <row r="1" spans="1:10" x14ac:dyDescent="0.35">
      <c r="A1" s="7"/>
      <c r="B1" s="8" t="s">
        <v>12</v>
      </c>
      <c r="C1" s="8" t="s">
        <v>17</v>
      </c>
      <c r="D1" s="8" t="s">
        <v>13</v>
      </c>
      <c r="E1" s="9" t="s">
        <v>3</v>
      </c>
      <c r="F1" s="8" t="s">
        <v>11</v>
      </c>
      <c r="G1" s="8" t="s">
        <v>10</v>
      </c>
      <c r="H1" s="8" t="s">
        <v>4</v>
      </c>
      <c r="I1" s="8" t="s">
        <v>9</v>
      </c>
      <c r="J1" s="7" t="s">
        <v>14</v>
      </c>
    </row>
    <row r="2" spans="1:10" x14ac:dyDescent="0.35">
      <c r="A2" s="5" t="s">
        <v>15</v>
      </c>
      <c r="B2" s="2">
        <f>230</f>
        <v>230</v>
      </c>
      <c r="C2" s="2">
        <v>10000</v>
      </c>
      <c r="D2" s="2">
        <f>B2^2/C2</f>
        <v>5.29</v>
      </c>
      <c r="E2" s="3">
        <v>3.2000000000000002E-3</v>
      </c>
      <c r="F2">
        <f>0.0128</f>
        <v>1.2800000000000001E-2</v>
      </c>
      <c r="G2">
        <f>E2/(F2)</f>
        <v>0.25</v>
      </c>
      <c r="H2">
        <f>F2/2/PI()/50</f>
        <v>4.0743665431525209E-5</v>
      </c>
      <c r="I2">
        <f>SQRT(E2^2+F2^2)</f>
        <v>1.3193938001976515E-2</v>
      </c>
      <c r="J2" s="6">
        <f>B2^2/I2</f>
        <v>4009417.051381879</v>
      </c>
    </row>
    <row r="3" spans="1:10" x14ac:dyDescent="0.35">
      <c r="A3" s="5" t="s">
        <v>16</v>
      </c>
      <c r="B3">
        <f>20000/SQRT(3)</f>
        <v>11547.005383792515</v>
      </c>
      <c r="C3" s="2">
        <f>C2</f>
        <v>10000</v>
      </c>
      <c r="D3" s="2">
        <f>B3^2/C3</f>
        <v>13333.333333333332</v>
      </c>
      <c r="E3" s="3">
        <f>G3*F3</f>
        <v>0.94280904158206325</v>
      </c>
      <c r="F3">
        <f>I3/SQRT(G3^2+1)</f>
        <v>0.94280904158206325</v>
      </c>
      <c r="G3">
        <v>1</v>
      </c>
      <c r="H3">
        <f t="shared" ref="H3:H6" si="0">F3/2/PI()/50</f>
        <v>3.0010543871903535E-3</v>
      </c>
      <c r="I3">
        <f>B3^2/J3</f>
        <v>1.3333333333333333</v>
      </c>
      <c r="J3" s="6">
        <v>100000000</v>
      </c>
    </row>
    <row r="4" spans="1:10" x14ac:dyDescent="0.35">
      <c r="A4" s="5"/>
      <c r="C4" s="2"/>
      <c r="D4" s="2"/>
      <c r="E4" s="3"/>
      <c r="J4" s="6"/>
    </row>
    <row r="5" spans="1:10" x14ac:dyDescent="0.35">
      <c r="A5" s="5" t="s">
        <v>19</v>
      </c>
      <c r="E5" s="4">
        <f>E2/$D$2</f>
        <v>6.0491493383742917E-4</v>
      </c>
      <c r="F5" s="2">
        <f t="shared" ref="F5" si="1">F2/$D$2</f>
        <v>2.4196597353497167E-3</v>
      </c>
      <c r="G5" s="2">
        <f>E5/(F5)</f>
        <v>0.25</v>
      </c>
      <c r="H5">
        <f t="shared" si="0"/>
        <v>7.7020161496266936E-6</v>
      </c>
      <c r="I5" s="2">
        <f>I2/D2</f>
        <v>2.4941281667252391E-3</v>
      </c>
      <c r="J5" s="6"/>
    </row>
    <row r="6" spans="1:10" x14ac:dyDescent="0.35">
      <c r="A6" s="5" t="s">
        <v>18</v>
      </c>
      <c r="E6" s="4">
        <f>E3/$D$3</f>
        <v>7.0710678118654754E-5</v>
      </c>
      <c r="F6" s="2">
        <f>F3/$D$3</f>
        <v>7.0710678118654754E-5</v>
      </c>
      <c r="G6" s="2">
        <f>E6/(F6)</f>
        <v>1</v>
      </c>
      <c r="H6">
        <f t="shared" si="0"/>
        <v>2.2507907903927654E-7</v>
      </c>
      <c r="I6" s="2">
        <f>I3/D3</f>
        <v>1E-4</v>
      </c>
      <c r="J6" s="5"/>
    </row>
    <row r="7" spans="1:10" x14ac:dyDescent="0.35">
      <c r="A7" s="5"/>
      <c r="E7" s="3"/>
      <c r="G7" s="2"/>
      <c r="J7" s="5"/>
    </row>
    <row r="8" spans="1:10" x14ac:dyDescent="0.35">
      <c r="A8" s="5" t="s">
        <v>20</v>
      </c>
      <c r="C8" s="2"/>
      <c r="D8" s="2"/>
      <c r="E8" s="4">
        <f>E5+E6</f>
        <v>6.7562561195608391E-4</v>
      </c>
      <c r="F8" s="2">
        <f t="shared" ref="F8:I8" si="2">F5+F6</f>
        <v>2.4903704134683715E-3</v>
      </c>
      <c r="G8" s="2">
        <f>E8/(F8)</f>
        <v>0.27129522913626786</v>
      </c>
      <c r="H8" s="2">
        <f t="shared" si="2"/>
        <v>7.9270952286659703E-6</v>
      </c>
      <c r="I8" s="2">
        <f t="shared" si="2"/>
        <v>2.5941281667252389E-3</v>
      </c>
      <c r="J8" s="6">
        <f>1/I8</f>
        <v>385.48596512190625</v>
      </c>
    </row>
    <row r="9" spans="1:10" x14ac:dyDescent="0.35">
      <c r="A9" s="5"/>
      <c r="C9" s="2"/>
      <c r="D9" s="2"/>
      <c r="E9" s="4"/>
      <c r="F9" s="2"/>
      <c r="G9" s="2"/>
      <c r="I9" s="2"/>
      <c r="J9" s="6"/>
    </row>
    <row r="10" spans="1:10" x14ac:dyDescent="0.35">
      <c r="A10" s="5" t="s">
        <v>21</v>
      </c>
      <c r="B10" s="2"/>
      <c r="C10" s="2"/>
      <c r="D10" s="2"/>
      <c r="E10" s="4">
        <f>E8*$D$2</f>
        <v>3.5740594872476837E-3</v>
      </c>
      <c r="F10" s="2">
        <f t="shared" ref="F10:I10" si="3">F8*$D$2</f>
        <v>1.3174059487247685E-2</v>
      </c>
      <c r="G10" s="2">
        <f>E10/(F10)</f>
        <v>0.2712952291362678</v>
      </c>
      <c r="H10" s="2">
        <f t="shared" si="3"/>
        <v>4.1934333759642986E-5</v>
      </c>
      <c r="I10" s="2">
        <f t="shared" si="3"/>
        <v>1.3722938001976513E-2</v>
      </c>
      <c r="J10" s="6">
        <f>B2^2/I10</f>
        <v>3854859.6512190625</v>
      </c>
    </row>
    <row r="12" spans="1:10" x14ac:dyDescent="0.35">
      <c r="E12" s="2"/>
      <c r="F12" s="2"/>
      <c r="H12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Node</vt:lpstr>
      <vt:lpstr>Source</vt:lpstr>
      <vt:lpstr>Impedance</vt:lpstr>
      <vt:lpstr>Impedance_calculation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乙 王</cp:lastModifiedBy>
  <dcterms:created xsi:type="dcterms:W3CDTF">2020-02-20T08:08:41Z</dcterms:created>
  <dcterms:modified xsi:type="dcterms:W3CDTF">2024-04-06T15:01:42Z</dcterms:modified>
</cp:coreProperties>
</file>