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13_ncr:1_{1F2824A8-B9F6-4FC4-83CB-D308ABF26E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交投检" sheetId="2" r:id="rId1"/>
    <sheet name="计划" sheetId="3" r:id="rId2"/>
  </sheets>
  <definedNames>
    <definedName name="_xlnm._FilterDatabase" localSheetId="0" hidden="1">交投检!$A$2:$Z$229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6" i="2" l="1"/>
  <c r="I222" i="2"/>
  <c r="I221" i="2"/>
  <c r="I220" i="2"/>
  <c r="I219" i="2"/>
  <c r="I218" i="2"/>
  <c r="I217" i="2"/>
  <c r="I215" i="2"/>
  <c r="I213" i="2"/>
  <c r="I211" i="2"/>
  <c r="I210" i="2"/>
  <c r="I207" i="2"/>
  <c r="I206" i="2"/>
  <c r="I205" i="2"/>
  <c r="I204" i="2"/>
  <c r="I203" i="2"/>
  <c r="I196" i="2"/>
  <c r="I194" i="2"/>
  <c r="I193" i="2"/>
  <c r="I192" i="2"/>
  <c r="I190" i="2"/>
  <c r="J189" i="2"/>
  <c r="I189" i="2"/>
  <c r="H189" i="2"/>
  <c r="J188" i="2"/>
  <c r="I188" i="2"/>
  <c r="H188" i="2"/>
  <c r="J187" i="2"/>
  <c r="I187" i="2"/>
  <c r="H187" i="2"/>
  <c r="J185" i="2"/>
  <c r="I185" i="2"/>
  <c r="H185" i="2"/>
  <c r="I181" i="2"/>
  <c r="I179" i="2"/>
  <c r="I178" i="2"/>
  <c r="I177" i="2"/>
  <c r="I176" i="2"/>
  <c r="I175" i="2"/>
  <c r="I174" i="2"/>
  <c r="I169" i="2"/>
  <c r="I167" i="2"/>
  <c r="I166" i="2"/>
  <c r="I164" i="2"/>
  <c r="I163" i="2"/>
  <c r="I162" i="2"/>
  <c r="I161" i="2"/>
  <c r="I157" i="2"/>
  <c r="I156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2" i="2"/>
  <c r="I126" i="2"/>
  <c r="J125" i="2"/>
  <c r="I125" i="2"/>
  <c r="H125" i="2"/>
  <c r="I123" i="2"/>
  <c r="I122" i="2"/>
  <c r="I121" i="2"/>
  <c r="I120" i="2"/>
  <c r="I119" i="2"/>
  <c r="I117" i="2"/>
  <c r="I116" i="2"/>
  <c r="I115" i="2"/>
  <c r="I114" i="2"/>
  <c r="I108" i="2"/>
  <c r="I107" i="2"/>
  <c r="I106" i="2"/>
  <c r="I105" i="2"/>
  <c r="I103" i="2"/>
  <c r="I102" i="2"/>
  <c r="I101" i="2"/>
  <c r="I100" i="2"/>
  <c r="I98" i="2"/>
  <c r="I96" i="2"/>
  <c r="I95" i="2"/>
  <c r="I93" i="2"/>
  <c r="I92" i="2"/>
  <c r="I89" i="2"/>
  <c r="I88" i="2"/>
  <c r="I86" i="2"/>
  <c r="I85" i="2"/>
  <c r="I84" i="2"/>
  <c r="I83" i="2"/>
  <c r="I81" i="2"/>
  <c r="I76" i="2"/>
  <c r="I75" i="2"/>
  <c r="I72" i="2"/>
  <c r="I70" i="2"/>
  <c r="I64" i="2"/>
  <c r="I61" i="2"/>
  <c r="I59" i="2"/>
  <c r="I58" i="2"/>
  <c r="I55" i="2"/>
  <c r="I54" i="2"/>
  <c r="I51" i="2"/>
  <c r="I49" i="2"/>
  <c r="I45" i="2"/>
  <c r="I41" i="2"/>
  <c r="I38" i="2"/>
  <c r="I31" i="2"/>
  <c r="I30" i="2"/>
  <c r="I24" i="2"/>
  <c r="I17" i="2"/>
  <c r="I16" i="2"/>
  <c r="I15" i="2"/>
  <c r="I13" i="2"/>
  <c r="I12" i="2"/>
  <c r="I11" i="2"/>
  <c r="I10" i="2"/>
  <c r="I8" i="2"/>
  <c r="I7" i="2"/>
  <c r="I6" i="2"/>
  <c r="I5" i="2"/>
  <c r="I3" i="2"/>
</calcChain>
</file>

<file path=xl/sharedStrings.xml><?xml version="1.0" encoding="utf-8"?>
<sst xmlns="http://schemas.openxmlformats.org/spreadsheetml/2006/main" count="3007" uniqueCount="1224">
  <si>
    <t>G4W3乐昌至广州高速公路南段2021年度-桥梁工程量</t>
    <phoneticPr fontId="4" type="noConversion"/>
  </si>
  <si>
    <t>序号</t>
  </si>
  <si>
    <t>桥梁名称</t>
  </si>
  <si>
    <t>设计桩号</t>
    <phoneticPr fontId="4" type="noConversion"/>
  </si>
  <si>
    <t>起点</t>
  </si>
  <si>
    <t>中点</t>
    <phoneticPr fontId="4" type="noConversion"/>
  </si>
  <si>
    <t>终点</t>
  </si>
  <si>
    <t>桥跨组合</t>
  </si>
  <si>
    <t>实际桥长
（m）</t>
    <phoneticPr fontId="4" type="noConversion"/>
  </si>
  <si>
    <t>左右幅桥长总和</t>
    <phoneticPr fontId="4" type="noConversion"/>
  </si>
  <si>
    <t>双幅桥长</t>
    <phoneticPr fontId="4" type="noConversion"/>
  </si>
  <si>
    <t>桥梁分类</t>
  </si>
  <si>
    <t>类别</t>
  </si>
  <si>
    <t>单/双幅桥</t>
  </si>
  <si>
    <t>单幅车道数</t>
  </si>
  <si>
    <t>左幅车道数</t>
    <phoneticPr fontId="4" type="noConversion"/>
  </si>
  <si>
    <t>右幅车道数</t>
    <phoneticPr fontId="4" type="noConversion"/>
  </si>
  <si>
    <t>上部结构类型</t>
  </si>
  <si>
    <t>分段实施</t>
    <phoneticPr fontId="4" type="noConversion"/>
  </si>
  <si>
    <t>单幅实施天数</t>
    <phoneticPr fontId="4" type="noConversion"/>
  </si>
  <si>
    <t>备注</t>
    <phoneticPr fontId="4" type="noConversion"/>
  </si>
  <si>
    <t>完成情况</t>
    <phoneticPr fontId="4" type="noConversion"/>
  </si>
  <si>
    <t>完成时间</t>
    <phoneticPr fontId="4" type="noConversion"/>
  </si>
  <si>
    <t>乳源河大桥</t>
    <phoneticPr fontId="4" type="noConversion"/>
  </si>
  <si>
    <t>LK96+967.3
RK96+953.8</t>
    <phoneticPr fontId="4" type="noConversion"/>
  </si>
  <si>
    <t>K96+020</t>
    <phoneticPr fontId="4" type="noConversion"/>
  </si>
  <si>
    <t>K96+610</t>
    <phoneticPr fontId="4" type="noConversion"/>
  </si>
  <si>
    <t>L：2×（4×30）+5×25+3×(4×25)
R：3×30+4×30+3×（5×25）</t>
  </si>
  <si>
    <t>L：671.8
R：591.8</t>
    <phoneticPr fontId="4" type="noConversion"/>
  </si>
  <si>
    <t>大桥</t>
    <phoneticPr fontId="4" type="noConversion"/>
  </si>
  <si>
    <t>主线桥</t>
  </si>
  <si>
    <t>双幅桥</t>
  </si>
  <si>
    <t>三车道</t>
    <phoneticPr fontId="4" type="noConversion"/>
  </si>
  <si>
    <t>预应力砼小箱梁</t>
  </si>
  <si>
    <t>马渡至乌石</t>
    <phoneticPr fontId="4" type="noConversion"/>
  </si>
  <si>
    <t>韶关</t>
    <phoneticPr fontId="4" type="noConversion"/>
  </si>
  <si>
    <t>支座完全脱空</t>
    <phoneticPr fontId="4" type="noConversion"/>
  </si>
  <si>
    <t>龙归隧道（700m）</t>
    <phoneticPr fontId="4" type="noConversion"/>
  </si>
  <si>
    <t>江湾河大桥</t>
  </si>
  <si>
    <t>LK98+381.3
RK98+408.2</t>
    <phoneticPr fontId="4" type="noConversion"/>
  </si>
  <si>
    <t>K97+500</t>
    <phoneticPr fontId="4" type="noConversion"/>
  </si>
  <si>
    <t>K97+970</t>
    <phoneticPr fontId="4" type="noConversion"/>
  </si>
  <si>
    <t>L：2×（4×30）+4×25+3×25
R：2×（3×30）+2×（5×25）</t>
  </si>
  <si>
    <t>L：421.8
R：436.8</t>
  </si>
  <si>
    <t>韶赣南连接线大文山大桥</t>
    <phoneticPr fontId="4" type="noConversion"/>
  </si>
  <si>
    <t>LK1+170</t>
    <phoneticPr fontId="4" type="noConversion"/>
  </si>
  <si>
    <t>3×（6×20）m</t>
  </si>
  <si>
    <t>主线桥</t>
    <phoneticPr fontId="4" type="noConversion"/>
  </si>
  <si>
    <t>双车道</t>
    <phoneticPr fontId="4" type="noConversion"/>
  </si>
  <si>
    <t>起点在马坝立交侧K609+100附近</t>
    <phoneticPr fontId="4" type="noConversion"/>
  </si>
  <si>
    <t>韶赣南连接线龙头寨I号大桥</t>
    <phoneticPr fontId="4" type="noConversion"/>
  </si>
  <si>
    <t>LK1+730</t>
    <phoneticPr fontId="4" type="noConversion"/>
  </si>
  <si>
    <t>2×（7×20）m</t>
  </si>
  <si>
    <t>韶赣南连接线龙头寨II号大桥</t>
    <phoneticPr fontId="4" type="noConversion"/>
  </si>
  <si>
    <t>LK2+030</t>
    <phoneticPr fontId="4" type="noConversion"/>
  </si>
  <si>
    <t>6×20m</t>
  </si>
  <si>
    <t>韶赣南连接线龙头寨中桥</t>
    <phoneticPr fontId="4" type="noConversion"/>
  </si>
  <si>
    <t>LK2+390</t>
    <phoneticPr fontId="4" type="noConversion"/>
  </si>
  <si>
    <t>4×20m</t>
  </si>
  <si>
    <t>中桥</t>
    <phoneticPr fontId="4" type="noConversion"/>
  </si>
  <si>
    <t>连接线</t>
    <phoneticPr fontId="4" type="noConversion"/>
  </si>
  <si>
    <t>单幅桥</t>
    <phoneticPr fontId="4" type="noConversion"/>
  </si>
  <si>
    <t>/</t>
    <phoneticPr fontId="4" type="noConversion"/>
  </si>
  <si>
    <t>终点在刘屋立交侧K610+800附近</t>
    <phoneticPr fontId="4" type="noConversion"/>
  </si>
  <si>
    <t>企脚岭汽车通道桥</t>
  </si>
  <si>
    <t xml:space="preserve">K99+441（K98+798）    </t>
    <phoneticPr fontId="4" type="noConversion"/>
  </si>
  <si>
    <t>4.6m+9.26m+4.6m</t>
  </si>
  <si>
    <t>小桥</t>
    <phoneticPr fontId="4" type="noConversion"/>
  </si>
  <si>
    <t>现浇混凝土实心板</t>
  </si>
  <si>
    <t>已检</t>
    <phoneticPr fontId="4" type="noConversion"/>
  </si>
  <si>
    <t>2021.4.8</t>
    <phoneticPr fontId="4" type="noConversion"/>
  </si>
  <si>
    <t>左幅桥面未检测</t>
    <phoneticPr fontId="4" type="noConversion"/>
  </si>
  <si>
    <t>苏拱中桥</t>
  </si>
  <si>
    <t xml:space="preserve">K103+137   </t>
    <phoneticPr fontId="4" type="noConversion"/>
  </si>
  <si>
    <t>K102+430</t>
    <phoneticPr fontId="4" type="noConversion"/>
  </si>
  <si>
    <t>K102+530</t>
    <phoneticPr fontId="4" type="noConversion"/>
  </si>
  <si>
    <t>3×30m</t>
  </si>
  <si>
    <t>苏拱大桥</t>
  </si>
  <si>
    <t>LK103+704.5
RK103+761</t>
    <phoneticPr fontId="4" type="noConversion"/>
  </si>
  <si>
    <t>K102+695</t>
    <phoneticPr fontId="4" type="noConversion"/>
  </si>
  <si>
    <t>K103+530</t>
    <phoneticPr fontId="4" type="noConversion"/>
  </si>
  <si>
    <t>L：5×25+2×（6×25）+3×30+2×（4×30）m
R：4×（5×25）+3×（4×30）m</t>
  </si>
  <si>
    <t>L：761.8
R：866.8</t>
  </si>
  <si>
    <t>跨S253大桥</t>
  </si>
  <si>
    <t>LK105+330
RK105+272</t>
    <phoneticPr fontId="4" type="noConversion"/>
  </si>
  <si>
    <t>K104+560</t>
    <phoneticPr fontId="4" type="noConversion"/>
  </si>
  <si>
    <t>K104+705</t>
    <phoneticPr fontId="4" type="noConversion"/>
  </si>
  <si>
    <t>28m+2×32m+28m</t>
  </si>
  <si>
    <t>预应力砼连续箱梁</t>
  </si>
  <si>
    <t>盆式支座转角超限</t>
    <phoneticPr fontId="4" type="noConversion"/>
  </si>
  <si>
    <t>白土互通C匝道中桥</t>
  </si>
  <si>
    <t>CK0+252</t>
    <phoneticPr fontId="4" type="noConversion"/>
  </si>
  <si>
    <t xml:space="preserve">CK0+252  </t>
    <phoneticPr fontId="4" type="noConversion"/>
  </si>
  <si>
    <t>13m+20m+13m</t>
  </si>
  <si>
    <t>匝道桥</t>
    <phoneticPr fontId="4" type="noConversion"/>
  </si>
  <si>
    <t>单车道</t>
    <phoneticPr fontId="4" type="noConversion"/>
  </si>
  <si>
    <t>白土互通主线中桥</t>
  </si>
  <si>
    <t>K105+665</t>
    <phoneticPr fontId="4" type="noConversion"/>
  </si>
  <si>
    <t>K105+010</t>
    <phoneticPr fontId="4" type="noConversion"/>
  </si>
  <si>
    <t>K105+075</t>
    <phoneticPr fontId="4" type="noConversion"/>
  </si>
  <si>
    <t>3×20m</t>
  </si>
  <si>
    <t>四车道</t>
    <phoneticPr fontId="4" type="noConversion"/>
  </si>
  <si>
    <t>由矢田中桥</t>
  </si>
  <si>
    <t>K105+900</t>
  </si>
  <si>
    <t>K105+190</t>
    <phoneticPr fontId="4" type="noConversion"/>
  </si>
  <si>
    <t>K105+250</t>
    <phoneticPr fontId="4" type="noConversion"/>
  </si>
  <si>
    <t>2×16+16m</t>
  </si>
  <si>
    <t>预应力混凝土空心板</t>
  </si>
  <si>
    <t>知座完全脱空</t>
    <phoneticPr fontId="4" type="noConversion"/>
  </si>
  <si>
    <t>由坪村中桥</t>
  </si>
  <si>
    <t>K107+850</t>
  </si>
  <si>
    <t>K107+175</t>
    <phoneticPr fontId="4" type="noConversion"/>
  </si>
  <si>
    <t>K107+230</t>
    <phoneticPr fontId="4" type="noConversion"/>
  </si>
  <si>
    <t>16+2×16m</t>
  </si>
  <si>
    <t>2021.4.9</t>
    <phoneticPr fontId="4" type="noConversion"/>
  </si>
  <si>
    <t>互通起点</t>
    <phoneticPr fontId="4" type="noConversion"/>
  </si>
  <si>
    <t>RK611+800</t>
    <phoneticPr fontId="4" type="noConversion"/>
  </si>
  <si>
    <t>刘屋互通C匝道中桥</t>
    <phoneticPr fontId="4" type="noConversion"/>
  </si>
  <si>
    <t>CK0+181.95</t>
    <phoneticPr fontId="4" type="noConversion"/>
  </si>
  <si>
    <t>2×25m</t>
  </si>
  <si>
    <t>刘屋互通B匝道2号大桥</t>
    <phoneticPr fontId="4" type="noConversion"/>
  </si>
  <si>
    <t>BK0+940.8</t>
    <phoneticPr fontId="4" type="noConversion"/>
  </si>
  <si>
    <t>3×（3×25）m</t>
  </si>
  <si>
    <t>刘屋互通B匝道1号大桥</t>
    <phoneticPr fontId="4" type="noConversion"/>
  </si>
  <si>
    <t>BK0+367.1</t>
    <phoneticPr fontId="4" type="noConversion"/>
  </si>
  <si>
    <t>4×25+5×25m</t>
    <phoneticPr fontId="4" type="noConversion"/>
  </si>
  <si>
    <t>刘屋互通A匝道2号大桥</t>
    <phoneticPr fontId="4" type="noConversion"/>
  </si>
  <si>
    <t>AK0+679.95</t>
    <phoneticPr fontId="4" type="noConversion"/>
  </si>
  <si>
    <t>AK0+680</t>
    <phoneticPr fontId="4" type="noConversion"/>
  </si>
  <si>
    <t>（4×25）+（3×31.2+25）+3×（5×25）+（2×22.25）</t>
  </si>
  <si>
    <t>预应力砼现浇连续箱梁</t>
  </si>
  <si>
    <t>刘屋互通A匝道1号大桥</t>
    <phoneticPr fontId="4" type="noConversion"/>
  </si>
  <si>
    <t xml:space="preserve">AK0+148.5    </t>
    <phoneticPr fontId="4" type="noConversion"/>
  </si>
  <si>
    <t>AK0+148.5</t>
  </si>
  <si>
    <t>3×（3×25）+2×25</t>
  </si>
  <si>
    <t>刘屋大桥</t>
  </si>
  <si>
    <t>ZK112+035.5
YK112+048</t>
    <phoneticPr fontId="4" type="noConversion"/>
  </si>
  <si>
    <t>K111+040</t>
    <phoneticPr fontId="4" type="noConversion"/>
  </si>
  <si>
    <t>K111+670</t>
    <phoneticPr fontId="4" type="noConversion"/>
  </si>
  <si>
    <t>L：5×25+3×（4×25）+3×25+5×25
R：5×25+2×（4×25）+3×25+4×25+6×25</t>
    <phoneticPr fontId="4" type="noConversion"/>
  </si>
  <si>
    <t>L：631.4
R：656.4</t>
    <phoneticPr fontId="4" type="noConversion"/>
  </si>
  <si>
    <t>互通终点</t>
    <phoneticPr fontId="4" type="noConversion"/>
  </si>
  <si>
    <t>RK112+000</t>
    <phoneticPr fontId="4" type="noConversion"/>
  </si>
  <si>
    <t>官陂塘中桥</t>
  </si>
  <si>
    <t>K114+153</t>
  </si>
  <si>
    <t>K113+548</t>
    <phoneticPr fontId="4" type="noConversion"/>
  </si>
  <si>
    <t>K113+500</t>
    <phoneticPr fontId="4" type="noConversion"/>
  </si>
  <si>
    <t xml:space="preserve">16+2×16m                 </t>
    <phoneticPr fontId="4" type="noConversion"/>
  </si>
  <si>
    <t>新廖屋中桥</t>
  </si>
  <si>
    <t>K114+475</t>
  </si>
  <si>
    <t>K113+780</t>
    <phoneticPr fontId="4" type="noConversion"/>
  </si>
  <si>
    <t>K113+834</t>
    <phoneticPr fontId="4" type="noConversion"/>
  </si>
  <si>
    <t xml:space="preserve">16+2×16m                      </t>
    <phoneticPr fontId="4" type="noConversion"/>
  </si>
  <si>
    <t>沙坪中桥</t>
  </si>
  <si>
    <t>K115+674</t>
  </si>
  <si>
    <t>K114+895</t>
    <phoneticPr fontId="4" type="noConversion"/>
  </si>
  <si>
    <t>K114+950</t>
    <phoneticPr fontId="4" type="noConversion"/>
  </si>
  <si>
    <t>合岭中桥</t>
    <phoneticPr fontId="4" type="noConversion"/>
  </si>
  <si>
    <t>K116+516</t>
  </si>
  <si>
    <t>K115+710</t>
    <phoneticPr fontId="4" type="noConversion"/>
  </si>
  <si>
    <t>K115+780</t>
    <phoneticPr fontId="4" type="noConversion"/>
  </si>
  <si>
    <t xml:space="preserve">   2×16+2×16m</t>
    <phoneticPr fontId="4" type="noConversion"/>
  </si>
  <si>
    <t>缺右立面照</t>
    <phoneticPr fontId="4" type="noConversion"/>
  </si>
  <si>
    <t>峡岭塘大桥</t>
  </si>
  <si>
    <t>LK117+303
RK117+315.5</t>
    <phoneticPr fontId="4" type="noConversion"/>
  </si>
  <si>
    <t>K116+490</t>
    <phoneticPr fontId="4" type="noConversion"/>
  </si>
  <si>
    <t>K116+680</t>
    <phoneticPr fontId="4" type="noConversion"/>
  </si>
  <si>
    <t>L：6×25m
R：7×25m</t>
    <phoneticPr fontId="4" type="noConversion"/>
  </si>
  <si>
    <t>L：156.4
R：181.4</t>
    <phoneticPr fontId="4" type="noConversion"/>
  </si>
  <si>
    <t>上山陂大桥</t>
  </si>
  <si>
    <t>K118+040</t>
    <phoneticPr fontId="4" type="noConversion"/>
  </si>
  <si>
    <t>K117+210</t>
    <phoneticPr fontId="4" type="noConversion"/>
  </si>
  <si>
    <t>K117+350</t>
    <phoneticPr fontId="4" type="noConversion"/>
  </si>
  <si>
    <t>7×20m</t>
  </si>
  <si>
    <t>预应力砼小箱梁</t>
    <phoneticPr fontId="4" type="noConversion"/>
  </si>
  <si>
    <t>RK117+700</t>
    <phoneticPr fontId="4" type="noConversion"/>
  </si>
  <si>
    <t>乌石互通A匝道桥</t>
  </si>
  <si>
    <t>AK1+011.805</t>
    <phoneticPr fontId="4" type="noConversion"/>
  </si>
  <si>
    <t>AK1+011.805</t>
    <phoneticPr fontId="4" type="noConversion"/>
  </si>
  <si>
    <t>6×20m</t>
    <phoneticPr fontId="4" type="noConversion"/>
  </si>
  <si>
    <t>大桥</t>
    <phoneticPr fontId="4" type="noConversion"/>
  </si>
  <si>
    <t>双幅桥</t>
    <phoneticPr fontId="4" type="noConversion"/>
  </si>
  <si>
    <t>连续现浇箱梁</t>
    <phoneticPr fontId="4" type="noConversion"/>
  </si>
  <si>
    <t>乌石互通B匝道桥</t>
  </si>
  <si>
    <t>BK0+370</t>
    <phoneticPr fontId="4" type="noConversion"/>
  </si>
  <si>
    <t>BK0+370</t>
    <phoneticPr fontId="4" type="noConversion"/>
  </si>
  <si>
    <t>乌石互通C匝道桥</t>
  </si>
  <si>
    <t>CK0+229.5</t>
    <phoneticPr fontId="4" type="noConversion"/>
  </si>
  <si>
    <t>CK0+229.5</t>
    <phoneticPr fontId="4" type="noConversion"/>
  </si>
  <si>
    <t>1×25m</t>
    <phoneticPr fontId="4" type="noConversion"/>
  </si>
  <si>
    <t>中桥</t>
    <phoneticPr fontId="4" type="noConversion"/>
  </si>
  <si>
    <t>2021.4.10</t>
    <phoneticPr fontId="4" type="noConversion"/>
  </si>
  <si>
    <t>乌石互通D匝道桥</t>
  </si>
  <si>
    <t>DK0+330.860</t>
    <phoneticPr fontId="4" type="noConversion"/>
  </si>
  <si>
    <t>DK0+330.860</t>
    <phoneticPr fontId="4" type="noConversion"/>
  </si>
  <si>
    <t>3×20m</t>
    <phoneticPr fontId="4" type="noConversion"/>
  </si>
  <si>
    <t>乌石互通E匝道桥</t>
  </si>
  <si>
    <t>EK0+163</t>
    <phoneticPr fontId="4" type="noConversion"/>
  </si>
  <si>
    <t>EK0+163</t>
    <phoneticPr fontId="4" type="noConversion"/>
  </si>
  <si>
    <t>7×20m</t>
    <phoneticPr fontId="4" type="noConversion"/>
  </si>
  <si>
    <t>盆式支座位移超限</t>
    <phoneticPr fontId="4" type="noConversion"/>
  </si>
  <si>
    <t>下山陂大桥</t>
  </si>
  <si>
    <t xml:space="preserve">LK119+102
RK119+064
</t>
    <phoneticPr fontId="4" type="noConversion"/>
  </si>
  <si>
    <t>K118+125</t>
    <phoneticPr fontId="4" type="noConversion"/>
  </si>
  <si>
    <t>K118+575</t>
    <phoneticPr fontId="4" type="noConversion"/>
  </si>
  <si>
    <t xml:space="preserve">L：（5+5+4+4）×25m
R：（5+5+5）×25m
</t>
  </si>
  <si>
    <t>L：456.4m
R：381.4m</t>
    <phoneticPr fontId="4" type="noConversion"/>
  </si>
  <si>
    <t>乌石至英红</t>
    <phoneticPr fontId="4" type="noConversion"/>
  </si>
  <si>
    <t>RK118+860</t>
    <phoneticPr fontId="4" type="noConversion"/>
  </si>
  <si>
    <t>消雪岭小桥</t>
  </si>
  <si>
    <t>K123+336</t>
  </si>
  <si>
    <t>K122+510</t>
    <phoneticPr fontId="4" type="noConversion"/>
  </si>
  <si>
    <t>K122+540</t>
    <phoneticPr fontId="4" type="noConversion"/>
  </si>
  <si>
    <t>10+2×10m</t>
  </si>
  <si>
    <t>钢筋混凝土空心板</t>
  </si>
  <si>
    <t>缺左立面照</t>
    <phoneticPr fontId="4" type="noConversion"/>
  </si>
  <si>
    <t>东湖水库大桥</t>
  </si>
  <si>
    <t>K124+350.9</t>
    <phoneticPr fontId="4" type="noConversion"/>
  </si>
  <si>
    <t>K123+320</t>
    <phoneticPr fontId="4" type="noConversion"/>
  </si>
  <si>
    <t>K123+850</t>
    <phoneticPr fontId="4" type="noConversion"/>
  </si>
  <si>
    <t>L：4×30+3×25+5×25+5×25+4×20
R：4×30+2×5×25+3×25+4×20</t>
  </si>
  <si>
    <t>预应力砼小箱梁+预应力连续现浇箱梁</t>
    <phoneticPr fontId="4" type="noConversion"/>
  </si>
  <si>
    <t>RK123+700</t>
    <phoneticPr fontId="4" type="noConversion"/>
  </si>
  <si>
    <t>樟市互通A匝道桥</t>
  </si>
  <si>
    <t>AK1+000</t>
    <phoneticPr fontId="4" type="noConversion"/>
  </si>
  <si>
    <t>K124+140</t>
    <phoneticPr fontId="4" type="noConversion"/>
  </si>
  <si>
    <t>6×19m</t>
  </si>
  <si>
    <t>RK124+700</t>
    <phoneticPr fontId="4" type="noConversion"/>
  </si>
  <si>
    <t>消雪岭中桥</t>
  </si>
  <si>
    <t>K125+798</t>
  </si>
  <si>
    <t>K125+000</t>
    <phoneticPr fontId="4" type="noConversion"/>
  </si>
  <si>
    <t>K125+072</t>
    <phoneticPr fontId="4" type="noConversion"/>
  </si>
  <si>
    <t>樟树停车区起点</t>
    <phoneticPr fontId="4" type="noConversion"/>
  </si>
  <si>
    <t>RK125+700</t>
    <phoneticPr fontId="4" type="noConversion"/>
  </si>
  <si>
    <t>K126+050跨线桥</t>
    <phoneticPr fontId="4" type="noConversion"/>
  </si>
  <si>
    <t>K126+817</t>
    <phoneticPr fontId="4" type="noConversion"/>
  </si>
  <si>
    <t>K126+050</t>
    <phoneticPr fontId="4" type="noConversion"/>
  </si>
  <si>
    <t>25+32+32+25m</t>
    <phoneticPr fontId="4" type="noConversion"/>
  </si>
  <si>
    <t>跨线桥</t>
    <phoneticPr fontId="4" type="noConversion"/>
  </si>
  <si>
    <t>樟树停车区终点</t>
    <phoneticPr fontId="4" type="noConversion"/>
  </si>
  <si>
    <t>RK126+500</t>
    <phoneticPr fontId="4" type="noConversion"/>
  </si>
  <si>
    <t>宜溪大桥</t>
  </si>
  <si>
    <t>K127+610</t>
  </si>
  <si>
    <t>K126+640</t>
    <phoneticPr fontId="4" type="noConversion"/>
  </si>
  <si>
    <t>K127+060</t>
    <phoneticPr fontId="4" type="noConversion"/>
  </si>
  <si>
    <t>3×（7×20）m</t>
  </si>
  <si>
    <t>莲塘小桥</t>
  </si>
  <si>
    <t>K128+372</t>
  </si>
  <si>
    <t>K127+590</t>
    <phoneticPr fontId="4" type="noConversion"/>
  </si>
  <si>
    <t>K127+626</t>
    <phoneticPr fontId="4" type="noConversion"/>
  </si>
  <si>
    <t>10+2×10m</t>
    <phoneticPr fontId="4" type="noConversion"/>
  </si>
  <si>
    <t>莲塘水库大桥</t>
  </si>
  <si>
    <t>K128+800</t>
  </si>
  <si>
    <t>K127+930</t>
    <phoneticPr fontId="4" type="noConversion"/>
  </si>
  <si>
    <t>K128+026</t>
    <phoneticPr fontId="4" type="noConversion"/>
  </si>
  <si>
    <t>（4+5）×20m</t>
  </si>
  <si>
    <t>小莲塘1号立交桥</t>
  </si>
  <si>
    <t>K128+613</t>
  </si>
  <si>
    <t>K127+860</t>
    <phoneticPr fontId="4" type="noConversion"/>
  </si>
  <si>
    <t>16+2×23+16m</t>
  </si>
  <si>
    <t>预应力砼连续现浇箱梁</t>
  </si>
  <si>
    <t>2021.4.12</t>
    <phoneticPr fontId="4" type="noConversion"/>
  </si>
  <si>
    <t>小莲塘2号立交桥</t>
  </si>
  <si>
    <t>K129+000</t>
  </si>
  <si>
    <t>K128+300</t>
    <phoneticPr fontId="4" type="noConversion"/>
  </si>
  <si>
    <t>16+2×22+16m</t>
  </si>
  <si>
    <t>小莲塘大桥</t>
  </si>
  <si>
    <t>K130+175</t>
    <phoneticPr fontId="4" type="noConversion"/>
  </si>
  <si>
    <t>K129+418</t>
    <phoneticPr fontId="4" type="noConversion"/>
  </si>
  <si>
    <t>K129+625</t>
    <phoneticPr fontId="4" type="noConversion"/>
  </si>
  <si>
    <t xml:space="preserve">   5×（4×20）m        </t>
    <phoneticPr fontId="4" type="noConversion"/>
  </si>
  <si>
    <t>东风中桥</t>
    <phoneticPr fontId="4" type="noConversion"/>
  </si>
  <si>
    <t>K129+746</t>
    <phoneticPr fontId="4" type="noConversion"/>
  </si>
  <si>
    <t>K132+651.2</t>
    <phoneticPr fontId="4" type="noConversion"/>
  </si>
  <si>
    <t>K132+684</t>
    <phoneticPr fontId="4" type="noConversion"/>
  </si>
  <si>
    <t>K132+716.8</t>
    <phoneticPr fontId="4" type="noConversion"/>
  </si>
  <si>
    <t>3×20</t>
    <phoneticPr fontId="4" type="noConversion"/>
  </si>
  <si>
    <t>中桥</t>
  </si>
  <si>
    <t>清远</t>
    <phoneticPr fontId="4" type="noConversion"/>
  </si>
  <si>
    <t>K130+845天桥</t>
    <phoneticPr fontId="4" type="noConversion"/>
  </si>
  <si>
    <t>K130+845</t>
    <phoneticPr fontId="4" type="noConversion"/>
  </si>
  <si>
    <t>K133+783</t>
    <phoneticPr fontId="4" type="noConversion"/>
  </si>
  <si>
    <t>2×30</t>
    <phoneticPr fontId="4" type="noConversion"/>
  </si>
  <si>
    <t>预应力砼现浇连续箱梁</t>
    <phoneticPr fontId="4" type="noConversion"/>
  </si>
  <si>
    <t>K132+040天桥</t>
    <phoneticPr fontId="4" type="noConversion"/>
  </si>
  <si>
    <t>K132+040</t>
    <phoneticPr fontId="4" type="noConversion"/>
  </si>
  <si>
    <t>K134+978</t>
    <phoneticPr fontId="4" type="noConversion"/>
  </si>
  <si>
    <t>20+2×25+20</t>
    <phoneticPr fontId="4" type="noConversion"/>
  </si>
  <si>
    <t>伯公坪大桥</t>
    <phoneticPr fontId="4" type="noConversion"/>
  </si>
  <si>
    <t>K134+773</t>
    <phoneticPr fontId="4" type="noConversion"/>
  </si>
  <si>
    <t>K137+257.8</t>
    <phoneticPr fontId="4" type="noConversion"/>
  </si>
  <si>
    <t>K137+711</t>
    <phoneticPr fontId="4" type="noConversion"/>
  </si>
  <si>
    <t>K138+164.2</t>
    <phoneticPr fontId="4" type="noConversion"/>
  </si>
  <si>
    <t>3×（5×25）+6×25+3×（5×25）</t>
    <phoneticPr fontId="4" type="noConversion"/>
  </si>
  <si>
    <t>江溪大桥</t>
    <phoneticPr fontId="4" type="noConversion"/>
  </si>
  <si>
    <t>K136+477</t>
    <phoneticPr fontId="4" type="noConversion"/>
  </si>
  <si>
    <t>K139+126.4</t>
    <phoneticPr fontId="4" type="noConversion"/>
  </si>
  <si>
    <t>K139+415</t>
    <phoneticPr fontId="4" type="noConversion"/>
  </si>
  <si>
    <t>K139+703.6</t>
    <phoneticPr fontId="4" type="noConversion"/>
  </si>
  <si>
    <t>3×（5×30）+4×30</t>
    <phoneticPr fontId="4" type="noConversion"/>
  </si>
  <si>
    <t>RK140+300</t>
    <phoneticPr fontId="4" type="noConversion"/>
  </si>
  <si>
    <t>沙口互通主线桥</t>
    <phoneticPr fontId="4" type="noConversion"/>
  </si>
  <si>
    <t>K137+498</t>
    <phoneticPr fontId="4" type="noConversion"/>
  </si>
  <si>
    <t>K140+400.46</t>
    <phoneticPr fontId="4" type="noConversion"/>
  </si>
  <si>
    <t>K140+436</t>
    <phoneticPr fontId="4" type="noConversion"/>
  </si>
  <si>
    <t>K140+471.54</t>
    <phoneticPr fontId="4" type="noConversion"/>
  </si>
  <si>
    <t>20+25+20</t>
    <phoneticPr fontId="4" type="noConversion"/>
  </si>
  <si>
    <t>RK141+100</t>
    <phoneticPr fontId="4" type="noConversion"/>
  </si>
  <si>
    <t>隧道（600m）</t>
    <phoneticPr fontId="4" type="noConversion"/>
  </si>
  <si>
    <t>RK144+000</t>
    <phoneticPr fontId="4" type="noConversion"/>
  </si>
  <si>
    <t>沙口中桥</t>
    <phoneticPr fontId="4" type="noConversion"/>
  </si>
  <si>
    <t>ZK141+369.5 YK141+343.5</t>
    <phoneticPr fontId="4" type="noConversion"/>
  </si>
  <si>
    <t>ZK144+258.9   YK144+232.9</t>
    <phoneticPr fontId="4" type="noConversion"/>
  </si>
  <si>
    <t>ZK144+307.5 YK144+281.5</t>
    <phoneticPr fontId="4" type="noConversion"/>
  </si>
  <si>
    <t>ZK144+356.1  YK144+330.1</t>
    <phoneticPr fontId="4" type="noConversion"/>
  </si>
  <si>
    <t>3×30</t>
    <phoneticPr fontId="4" type="noConversion"/>
  </si>
  <si>
    <t>沙口至黎溪</t>
    <phoneticPr fontId="4" type="noConversion"/>
  </si>
  <si>
    <t>ZK141+842天桥</t>
    <phoneticPr fontId="4" type="noConversion"/>
  </si>
  <si>
    <t>ZK141+842</t>
    <phoneticPr fontId="4" type="noConversion"/>
  </si>
  <si>
    <t>ZK144+780</t>
    <phoneticPr fontId="4" type="noConversion"/>
  </si>
  <si>
    <t>32+32</t>
    <phoneticPr fontId="4" type="noConversion"/>
  </si>
  <si>
    <t>ZK142+350天桥</t>
    <phoneticPr fontId="4" type="noConversion"/>
  </si>
  <si>
    <t>ZK142+350</t>
    <phoneticPr fontId="4" type="noConversion"/>
  </si>
  <si>
    <t>ZK145+288</t>
    <phoneticPr fontId="4" type="noConversion"/>
  </si>
  <si>
    <t>K142+774天桥</t>
    <phoneticPr fontId="4" type="noConversion"/>
  </si>
  <si>
    <t>K142+774</t>
    <phoneticPr fontId="4" type="noConversion"/>
  </si>
  <si>
    <t>K145+712</t>
    <phoneticPr fontId="4" type="noConversion"/>
  </si>
  <si>
    <t>K145+250天桥</t>
    <phoneticPr fontId="4" type="noConversion"/>
  </si>
  <si>
    <t>K145+250</t>
    <phoneticPr fontId="4" type="noConversion"/>
  </si>
  <si>
    <t>K148+188</t>
    <phoneticPr fontId="4" type="noConversion"/>
  </si>
  <si>
    <t>英红服务区起点</t>
    <phoneticPr fontId="4" type="noConversion"/>
  </si>
  <si>
    <t>RK150+000</t>
    <phoneticPr fontId="4" type="noConversion"/>
  </si>
  <si>
    <t>K147+200通道桥</t>
    <phoneticPr fontId="4" type="noConversion"/>
  </si>
  <si>
    <t>K147+200</t>
    <phoneticPr fontId="4" type="noConversion"/>
  </si>
  <si>
    <t>K150+127</t>
    <phoneticPr fontId="4" type="noConversion"/>
  </si>
  <si>
    <t>K150+139</t>
    <phoneticPr fontId="4" type="noConversion"/>
  </si>
  <si>
    <t>K150+150</t>
    <phoneticPr fontId="4" type="noConversion"/>
  </si>
  <si>
    <t>1×13</t>
    <phoneticPr fontId="4" type="noConversion"/>
  </si>
  <si>
    <t>小桥</t>
    <phoneticPr fontId="4" type="noConversion"/>
  </si>
  <si>
    <t>现浇钢筋砼空心板</t>
    <phoneticPr fontId="4" type="noConversion"/>
  </si>
  <si>
    <t>英红服务区终点</t>
    <phoneticPr fontId="4" type="noConversion"/>
  </si>
  <si>
    <t>RK151+000</t>
    <phoneticPr fontId="4" type="noConversion"/>
  </si>
  <si>
    <t>督尾楼大桥</t>
    <phoneticPr fontId="4" type="noConversion"/>
  </si>
  <si>
    <t>K150+750</t>
    <phoneticPr fontId="4" type="noConversion"/>
  </si>
  <si>
    <t>K153+600.8</t>
    <phoneticPr fontId="4" type="noConversion"/>
  </si>
  <si>
    <t>K153+679</t>
    <phoneticPr fontId="4" type="noConversion"/>
  </si>
  <si>
    <t>K153+757.2</t>
    <phoneticPr fontId="4" type="noConversion"/>
  </si>
  <si>
    <t>6×25</t>
    <phoneticPr fontId="4" type="noConversion"/>
  </si>
  <si>
    <t>大桥</t>
  </si>
  <si>
    <t>K151+330天桥</t>
    <phoneticPr fontId="4" type="noConversion"/>
  </si>
  <si>
    <t>K151+330</t>
    <phoneticPr fontId="4" type="noConversion"/>
  </si>
  <si>
    <t>K154+250</t>
    <phoneticPr fontId="4" type="noConversion"/>
  </si>
  <si>
    <t>2×30.9</t>
    <phoneticPr fontId="4" type="noConversion"/>
  </si>
  <si>
    <t>K152+100天桥</t>
    <phoneticPr fontId="4" type="noConversion"/>
  </si>
  <si>
    <t>K152+100</t>
    <phoneticPr fontId="4" type="noConversion"/>
  </si>
  <si>
    <t>K155+029</t>
    <phoneticPr fontId="4" type="noConversion"/>
  </si>
  <si>
    <t>K152+985分离式立交桥</t>
    <phoneticPr fontId="4" type="noConversion"/>
  </si>
  <si>
    <t>K152+985</t>
    <phoneticPr fontId="4" type="noConversion"/>
  </si>
  <si>
    <t>K155+903.63</t>
    <phoneticPr fontId="4" type="noConversion"/>
  </si>
  <si>
    <t>K155+914</t>
    <phoneticPr fontId="4" type="noConversion"/>
  </si>
  <si>
    <t>K155+924.37</t>
    <phoneticPr fontId="4" type="noConversion"/>
  </si>
  <si>
    <t>现浇钢筋砼空心板</t>
    <phoneticPr fontId="4" type="noConversion"/>
  </si>
  <si>
    <t>K153+580龚屋大桥</t>
    <phoneticPr fontId="4" type="noConversion"/>
  </si>
  <si>
    <t>K153+580</t>
    <phoneticPr fontId="4" type="noConversion"/>
  </si>
  <si>
    <t>K156+456.2</t>
    <phoneticPr fontId="4" type="noConversion"/>
  </si>
  <si>
    <t>K156+509</t>
    <phoneticPr fontId="4" type="noConversion"/>
  </si>
  <si>
    <t>K156+561.8</t>
    <phoneticPr fontId="4" type="noConversion"/>
  </si>
  <si>
    <t>5×20</t>
    <phoneticPr fontId="4" type="noConversion"/>
  </si>
  <si>
    <t>K153+940天桥</t>
    <phoneticPr fontId="4" type="noConversion"/>
  </si>
  <si>
    <t>K153+940</t>
    <phoneticPr fontId="4" type="noConversion"/>
  </si>
  <si>
    <t>K156+875</t>
    <phoneticPr fontId="4" type="noConversion"/>
  </si>
  <si>
    <t>RK157+200</t>
    <phoneticPr fontId="4" type="noConversion"/>
  </si>
  <si>
    <t xml:space="preserve">LK0+996.6英红互通L匝道桥 </t>
    <phoneticPr fontId="4" type="noConversion"/>
  </si>
  <si>
    <t>LK0+996.6</t>
    <phoneticPr fontId="4" type="noConversion"/>
  </si>
  <si>
    <t>LK0+967.9343</t>
    <phoneticPr fontId="4" type="noConversion"/>
  </si>
  <si>
    <t>LK1+030.0999</t>
    <phoneticPr fontId="4" type="noConversion"/>
  </si>
  <si>
    <t>25.655+30.431</t>
    <phoneticPr fontId="4" type="noConversion"/>
  </si>
  <si>
    <t>RK158+000</t>
    <phoneticPr fontId="4" type="noConversion"/>
  </si>
  <si>
    <t>K155+360英红中桥</t>
    <phoneticPr fontId="4" type="noConversion"/>
  </si>
  <si>
    <t>K155+360</t>
    <phoneticPr fontId="4" type="noConversion"/>
  </si>
  <si>
    <t>K158+246.2</t>
    <phoneticPr fontId="4" type="noConversion"/>
  </si>
  <si>
    <t>K158+289</t>
    <phoneticPr fontId="4" type="noConversion"/>
  </si>
  <si>
    <t>K158+331.8</t>
    <phoneticPr fontId="4" type="noConversion"/>
  </si>
  <si>
    <t>4×20</t>
    <phoneticPr fontId="4" type="noConversion"/>
  </si>
  <si>
    <t>隧道（250m）</t>
    <phoneticPr fontId="4" type="noConversion"/>
  </si>
  <si>
    <t>RK158+400</t>
    <phoneticPr fontId="4" type="noConversion"/>
  </si>
  <si>
    <t>ZK156+790主线桥
YK156+802主线桥</t>
    <phoneticPr fontId="4" type="noConversion"/>
  </si>
  <si>
    <t>ZK156+790
YK156+802</t>
    <phoneticPr fontId="4" type="noConversion"/>
  </si>
  <si>
    <t>ZK159+692.9
YK159+704.9</t>
    <phoneticPr fontId="4" type="noConversion"/>
  </si>
  <si>
    <t>ZK159+745.1
YK159+757.10</t>
    <phoneticPr fontId="4" type="noConversion"/>
  </si>
  <si>
    <t>2×20</t>
    <phoneticPr fontId="4" type="noConversion"/>
  </si>
  <si>
    <t>K157+660唐屋中桥</t>
    <phoneticPr fontId="4" type="noConversion"/>
  </si>
  <si>
    <t>K157+660</t>
    <phoneticPr fontId="4" type="noConversion"/>
  </si>
  <si>
    <t>K160+539</t>
    <phoneticPr fontId="4" type="noConversion"/>
  </si>
  <si>
    <t>K160+604</t>
    <phoneticPr fontId="4" type="noConversion"/>
  </si>
  <si>
    <t>3×20</t>
    <phoneticPr fontId="4" type="noConversion"/>
  </si>
  <si>
    <t>旅游大道立交桥</t>
    <phoneticPr fontId="4" type="noConversion"/>
  </si>
  <si>
    <t>K1+385.15</t>
    <phoneticPr fontId="4" type="noConversion"/>
  </si>
  <si>
    <t>K161+500</t>
    <phoneticPr fontId="4" type="noConversion"/>
  </si>
  <si>
    <t>3×20+4×30+4×20</t>
    <phoneticPr fontId="4" type="noConversion"/>
  </si>
  <si>
    <t>天桥，R0#、R11#台顶伸缩缝</t>
    <phoneticPr fontId="4" type="noConversion"/>
  </si>
  <si>
    <t>K159+768主线桥</t>
    <phoneticPr fontId="4" type="noConversion"/>
  </si>
  <si>
    <t>K159+768</t>
    <phoneticPr fontId="4" type="noConversion"/>
  </si>
  <si>
    <t>K162+656.9</t>
    <phoneticPr fontId="4" type="noConversion"/>
  </si>
  <si>
    <t>K162+683</t>
    <phoneticPr fontId="4" type="noConversion"/>
  </si>
  <si>
    <t>K162+709.1</t>
    <phoneticPr fontId="4" type="noConversion"/>
  </si>
  <si>
    <t>仙桥互通起终点</t>
    <phoneticPr fontId="4" type="noConversion"/>
  </si>
  <si>
    <t>RK163+000</t>
    <phoneticPr fontId="4" type="noConversion"/>
  </si>
  <si>
    <t>RK164+200</t>
    <phoneticPr fontId="4" type="noConversion"/>
  </si>
  <si>
    <t>K161+352主线桥</t>
    <phoneticPr fontId="4" type="noConversion"/>
  </si>
  <si>
    <t>K161+352</t>
    <phoneticPr fontId="4" type="noConversion"/>
  </si>
  <si>
    <t>K164+240.9</t>
    <phoneticPr fontId="4" type="noConversion"/>
  </si>
  <si>
    <t>K164+267</t>
    <phoneticPr fontId="4" type="noConversion"/>
  </si>
  <si>
    <t>K164+293.1</t>
    <phoneticPr fontId="4" type="noConversion"/>
  </si>
  <si>
    <t>仙桥大桥</t>
    <phoneticPr fontId="4" type="noConversion"/>
  </si>
  <si>
    <t>K162+408</t>
    <phoneticPr fontId="4" type="noConversion"/>
  </si>
  <si>
    <t>K165+094.4</t>
    <phoneticPr fontId="4" type="noConversion"/>
  </si>
  <si>
    <t>K165+323</t>
    <phoneticPr fontId="4" type="noConversion"/>
  </si>
  <si>
    <t>K165+551.6</t>
    <phoneticPr fontId="4" type="noConversion"/>
  </si>
  <si>
    <t>15×30</t>
    <phoneticPr fontId="4" type="noConversion"/>
  </si>
  <si>
    <t>K163+580主线桥</t>
    <phoneticPr fontId="4" type="noConversion"/>
  </si>
  <si>
    <t>K163+580</t>
    <phoneticPr fontId="4" type="noConversion"/>
  </si>
  <si>
    <t>K166+468.9</t>
    <phoneticPr fontId="4" type="noConversion"/>
  </si>
  <si>
    <t>K166+495</t>
    <phoneticPr fontId="4" type="noConversion"/>
  </si>
  <si>
    <t>K166+521.1</t>
    <phoneticPr fontId="4" type="noConversion"/>
  </si>
  <si>
    <t>中山顶隧道</t>
    <phoneticPr fontId="4" type="noConversion"/>
  </si>
  <si>
    <t>RK169+200</t>
    <phoneticPr fontId="4" type="noConversion"/>
  </si>
  <si>
    <t>RK170+500</t>
    <phoneticPr fontId="4" type="noConversion"/>
  </si>
  <si>
    <t>安山大桥</t>
    <phoneticPr fontId="4" type="noConversion"/>
  </si>
  <si>
    <t>K170+310</t>
    <phoneticPr fontId="4" type="noConversion"/>
  </si>
  <si>
    <t>K173+046.80</t>
    <phoneticPr fontId="4" type="noConversion"/>
  </si>
  <si>
    <t>K173+225</t>
    <phoneticPr fontId="4" type="noConversion"/>
  </si>
  <si>
    <t>K173+403.20</t>
    <phoneticPr fontId="4" type="noConversion"/>
  </si>
  <si>
    <t>5×25+4×25+5×25</t>
    <phoneticPr fontId="4" type="noConversion"/>
  </si>
  <si>
    <t>马口大桥</t>
    <phoneticPr fontId="4" type="noConversion"/>
  </si>
  <si>
    <t>K171+587.5</t>
    <phoneticPr fontId="4" type="noConversion"/>
  </si>
  <si>
    <t>K174+024.8</t>
    <phoneticPr fontId="4" type="noConversion"/>
  </si>
  <si>
    <t>K174+502.5</t>
    <phoneticPr fontId="4" type="noConversion"/>
  </si>
  <si>
    <t>K174+980.2</t>
    <phoneticPr fontId="4" type="noConversion"/>
  </si>
  <si>
    <t>左：2×(5×25)+3×(6×25)+(25+3×33)+5×25
右：2×(5×25)+3×(6×25)+(3×33+25)+5×25</t>
    <phoneticPr fontId="4" type="noConversion"/>
  </si>
  <si>
    <t>预应力砼小箱梁+预应力砼现浇连续箱梁</t>
    <phoneticPr fontId="4" type="noConversion"/>
  </si>
  <si>
    <t>RK175+600</t>
    <phoneticPr fontId="4" type="noConversion"/>
  </si>
  <si>
    <t>英德互通主线桥</t>
    <phoneticPr fontId="4" type="noConversion"/>
  </si>
  <si>
    <t>K172+655.5</t>
    <phoneticPr fontId="4" type="noConversion"/>
  </si>
  <si>
    <t>K175+534.96</t>
    <phoneticPr fontId="4" type="noConversion"/>
  </si>
  <si>
    <t>K175+570.5</t>
    <phoneticPr fontId="4" type="noConversion"/>
  </si>
  <si>
    <t>K175+606.04</t>
    <phoneticPr fontId="4" type="noConversion"/>
  </si>
  <si>
    <t>火笼顶中桥</t>
    <phoneticPr fontId="4" type="noConversion"/>
  </si>
  <si>
    <t>K173+462</t>
    <phoneticPr fontId="4" type="noConversion"/>
  </si>
  <si>
    <t>K176+335</t>
    <phoneticPr fontId="4" type="noConversion"/>
  </si>
  <si>
    <t>K176+405</t>
    <phoneticPr fontId="4" type="noConversion"/>
  </si>
  <si>
    <t>RK176+400</t>
    <phoneticPr fontId="4" type="noConversion"/>
  </si>
  <si>
    <t>大岭中桥</t>
    <phoneticPr fontId="4" type="noConversion"/>
  </si>
  <si>
    <t>K174+880</t>
    <phoneticPr fontId="4" type="noConversion"/>
  </si>
  <si>
    <t>K177+762.2</t>
    <phoneticPr fontId="4" type="noConversion"/>
  </si>
  <si>
    <t>K177+795</t>
    <phoneticPr fontId="4" type="noConversion"/>
  </si>
  <si>
    <t>K177+827.8</t>
    <phoneticPr fontId="4" type="noConversion"/>
  </si>
  <si>
    <t>英德停车区起终点</t>
    <phoneticPr fontId="4" type="noConversion"/>
  </si>
  <si>
    <t>RK178+600</t>
    <phoneticPr fontId="4" type="noConversion"/>
  </si>
  <si>
    <t>RK179+300</t>
    <phoneticPr fontId="4" type="noConversion"/>
  </si>
  <si>
    <t>枫树下大桥</t>
    <phoneticPr fontId="4" type="noConversion"/>
  </si>
  <si>
    <t>K177+483</t>
    <phoneticPr fontId="4" type="noConversion"/>
  </si>
  <si>
    <t>ZK180+094.4
YK180+152</t>
    <phoneticPr fontId="4" type="noConversion"/>
  </si>
  <si>
    <t>K180+398</t>
    <phoneticPr fontId="4" type="noConversion"/>
  </si>
  <si>
    <t>K180+731</t>
    <phoneticPr fontId="4" type="noConversion"/>
  </si>
  <si>
    <t>左：5×30+4×(4×30)
右：3×（5×30）+4×30</t>
    <phoneticPr fontId="4" type="noConversion"/>
  </si>
  <si>
    <t>左：637.2右：579.6</t>
    <phoneticPr fontId="4" type="noConversion"/>
  </si>
  <si>
    <t>黄洞水库一桥</t>
    <phoneticPr fontId="4" type="noConversion"/>
  </si>
  <si>
    <t>K177+925.5</t>
    <phoneticPr fontId="4" type="noConversion"/>
  </si>
  <si>
    <t>K180+774.8</t>
    <phoneticPr fontId="4" type="noConversion"/>
  </si>
  <si>
    <t>K180+840.5</t>
    <phoneticPr fontId="4" type="noConversion"/>
  </si>
  <si>
    <t>K180+906.2</t>
    <phoneticPr fontId="4" type="noConversion"/>
  </si>
  <si>
    <t>5×25</t>
    <phoneticPr fontId="4" type="noConversion"/>
  </si>
  <si>
    <t>黄洞水库三桥</t>
    <phoneticPr fontId="4" type="noConversion"/>
  </si>
  <si>
    <t>ZK178+995
YK179+000</t>
    <phoneticPr fontId="4" type="noConversion"/>
  </si>
  <si>
    <t>ZK181+831.4
YK181+866.4</t>
    <phoneticPr fontId="4" type="noConversion"/>
  </si>
  <si>
    <t>ZK181+910
YK181+915</t>
    <phoneticPr fontId="4" type="noConversion"/>
  </si>
  <si>
    <t>ZK181+988.6
YK181+963.6</t>
    <phoneticPr fontId="4" type="noConversion"/>
  </si>
  <si>
    <t>左：5×30
右：3×30</t>
    <phoneticPr fontId="4" type="noConversion"/>
  </si>
  <si>
    <t>左：157.2右：97.2</t>
    <phoneticPr fontId="4" type="noConversion"/>
  </si>
  <si>
    <t>投金大桥</t>
    <phoneticPr fontId="4" type="noConversion"/>
  </si>
  <si>
    <t>ZK179+440
YK179+510</t>
    <phoneticPr fontId="4" type="noConversion"/>
  </si>
  <si>
    <t>ZK182+096.4
YK182+226.4</t>
    <phoneticPr fontId="4" type="noConversion"/>
  </si>
  <si>
    <t>ZK182+355
YK182+425</t>
    <phoneticPr fontId="4" type="noConversion"/>
  </si>
  <si>
    <t>ZK182+613.6
YK182+623.6</t>
    <phoneticPr fontId="4" type="noConversion"/>
  </si>
  <si>
    <t>左：3×（4×30）+5×30
右：2×（4×30）+5×30</t>
    <phoneticPr fontId="4" type="noConversion"/>
  </si>
  <si>
    <t>左：517.2右：397.2</t>
    <phoneticPr fontId="4" type="noConversion"/>
  </si>
  <si>
    <t>淘金顶隧道</t>
    <phoneticPr fontId="4" type="noConversion"/>
  </si>
  <si>
    <t>RK182+630</t>
    <phoneticPr fontId="4" type="noConversion"/>
  </si>
  <si>
    <t>RK184+600</t>
    <phoneticPr fontId="4" type="noConversion"/>
  </si>
  <si>
    <t>梁洞大桥</t>
    <phoneticPr fontId="4" type="noConversion"/>
  </si>
  <si>
    <t>ZK184+845
YK184+876.5</t>
    <phoneticPr fontId="4" type="noConversion"/>
  </si>
  <si>
    <t>ZK185+180.662
YK185+237</t>
    <phoneticPr fontId="4" type="noConversion"/>
  </si>
  <si>
    <t>ZK185+297
YK185+328.5</t>
    <phoneticPr fontId="4" type="noConversion"/>
  </si>
  <si>
    <t>ZK185+413.154
YK185+419.5</t>
    <phoneticPr fontId="4" type="noConversion"/>
  </si>
  <si>
    <t>左：5×25+4×25
右：3×25+4×25</t>
    <phoneticPr fontId="4" type="noConversion"/>
  </si>
  <si>
    <t>左：232.492
右：182</t>
    <phoneticPr fontId="4" type="noConversion"/>
  </si>
  <si>
    <t>罗屋大桥</t>
    <phoneticPr fontId="4" type="noConversion"/>
  </si>
  <si>
    <t>ZK185+397.5   YK185+392</t>
    <phoneticPr fontId="4" type="noConversion"/>
  </si>
  <si>
    <t>K185+678</t>
    <phoneticPr fontId="4" type="noConversion"/>
  </si>
  <si>
    <t>ZK185+849.5
YK185+844</t>
    <phoneticPr fontId="4" type="noConversion"/>
  </si>
  <si>
    <t>ZK185+985
YK186+010</t>
    <phoneticPr fontId="4" type="noConversion"/>
  </si>
  <si>
    <t>左：4×25+5×25+3×25      
右：4×25+5×25+4×25</t>
    <phoneticPr fontId="4" type="noConversion"/>
  </si>
  <si>
    <t>左：307  右：332</t>
    <phoneticPr fontId="4" type="noConversion"/>
  </si>
  <si>
    <t>预应力砼T梁</t>
    <phoneticPr fontId="4" type="noConversion"/>
  </si>
  <si>
    <t>腰古大桥</t>
    <phoneticPr fontId="4" type="noConversion"/>
  </si>
  <si>
    <t>K187+168</t>
    <phoneticPr fontId="4" type="noConversion"/>
  </si>
  <si>
    <t>K187+466.5</t>
    <phoneticPr fontId="4" type="noConversion"/>
  </si>
  <si>
    <t>K187+620</t>
    <phoneticPr fontId="4" type="noConversion"/>
  </si>
  <si>
    <t>K187+773.5</t>
    <phoneticPr fontId="4" type="noConversion"/>
  </si>
  <si>
    <t>3×(4×25)</t>
  </si>
  <si>
    <t>白沙坑大桥</t>
    <phoneticPr fontId="4" type="noConversion"/>
  </si>
  <si>
    <t>ZK188+236.19
YK188+223.69</t>
    <phoneticPr fontId="4" type="noConversion"/>
  </si>
  <si>
    <t>ZK188+463.19
YK188+438.19</t>
    <phoneticPr fontId="4" type="noConversion"/>
  </si>
  <si>
    <t>ZK188+688.19
YK188+676</t>
    <phoneticPr fontId="4" type="noConversion"/>
  </si>
  <si>
    <t>K188+913.19</t>
    <phoneticPr fontId="4" type="noConversion"/>
  </si>
  <si>
    <t>左：3×25+3×（4×25）+3×25    
右：4×（4×25）+3×25</t>
    <phoneticPr fontId="4" type="noConversion"/>
  </si>
  <si>
    <t>左：457 右：482</t>
    <phoneticPr fontId="4" type="noConversion"/>
  </si>
  <si>
    <t>预应力砼T梁+预应力砼现浇连续箱梁</t>
    <phoneticPr fontId="4" type="noConversion"/>
  </si>
  <si>
    <t>RK188+700</t>
    <phoneticPr fontId="4" type="noConversion"/>
  </si>
  <si>
    <t>连江口互通AK0+719.5匝道桥</t>
    <phoneticPr fontId="4" type="noConversion"/>
  </si>
  <si>
    <t>AK0+719.5</t>
    <phoneticPr fontId="4" type="noConversion"/>
  </si>
  <si>
    <t>AK0+685</t>
    <phoneticPr fontId="4" type="noConversion"/>
  </si>
  <si>
    <t>AK0+753</t>
    <phoneticPr fontId="4" type="noConversion"/>
  </si>
  <si>
    <t>38.92+27.92</t>
    <phoneticPr fontId="4" type="noConversion"/>
  </si>
  <si>
    <t>连江口互通AK1+378匝道桥</t>
    <phoneticPr fontId="4" type="noConversion"/>
  </si>
  <si>
    <t>AK1+378</t>
    <phoneticPr fontId="4" type="noConversion"/>
  </si>
  <si>
    <t>AK1+345.20</t>
    <phoneticPr fontId="4" type="noConversion"/>
  </si>
  <si>
    <t>AK1+410.80</t>
    <phoneticPr fontId="4" type="noConversion"/>
  </si>
  <si>
    <t>3×20</t>
  </si>
  <si>
    <t>连江口互通BK0+163.337匝道桥</t>
    <phoneticPr fontId="4" type="noConversion"/>
  </si>
  <si>
    <t>BK0+163.337</t>
    <phoneticPr fontId="4" type="noConversion"/>
  </si>
  <si>
    <t>BK0+111.737</t>
    <phoneticPr fontId="4" type="noConversion"/>
  </si>
  <si>
    <t>BK0+214.937</t>
    <phoneticPr fontId="4" type="noConversion"/>
  </si>
  <si>
    <t>4×25</t>
  </si>
  <si>
    <t>RK189+700</t>
    <phoneticPr fontId="4" type="noConversion"/>
  </si>
  <si>
    <t>小塘大桥</t>
    <phoneticPr fontId="4" type="noConversion"/>
  </si>
  <si>
    <t>K189+185.1</t>
    <phoneticPr fontId="4" type="noConversion"/>
  </si>
  <si>
    <t>K189+484.95</t>
    <phoneticPr fontId="4" type="noConversion"/>
  </si>
  <si>
    <t>K189+637.1</t>
    <phoneticPr fontId="4" type="noConversion"/>
  </si>
  <si>
    <t>K189+786.24</t>
    <phoneticPr fontId="4" type="noConversion"/>
  </si>
  <si>
    <t>3×（4×25）</t>
  </si>
  <si>
    <t>下部冲刷淘空</t>
    <phoneticPr fontId="4" type="noConversion"/>
  </si>
  <si>
    <t>下步村大桥</t>
    <phoneticPr fontId="4" type="noConversion"/>
  </si>
  <si>
    <t>K189+545</t>
    <phoneticPr fontId="4" type="noConversion"/>
  </si>
  <si>
    <t>K189+868.5</t>
    <phoneticPr fontId="4" type="noConversion"/>
  </si>
  <si>
    <t>K189+997</t>
    <phoneticPr fontId="4" type="noConversion"/>
  </si>
  <si>
    <t>K190+125.5</t>
    <phoneticPr fontId="4" type="noConversion"/>
  </si>
  <si>
    <t>2×(5×25)</t>
  </si>
  <si>
    <t>①梁体位移；②冲刷</t>
    <phoneticPr fontId="4" type="noConversion"/>
  </si>
  <si>
    <t>鲤鱼沙大桥</t>
    <phoneticPr fontId="4" type="noConversion"/>
  </si>
  <si>
    <t>ZK190+583 
YK190+568</t>
    <phoneticPr fontId="4" type="noConversion"/>
  </si>
  <si>
    <t>ZK190+881.58
YK190+881.58</t>
    <phoneticPr fontId="4" type="noConversion"/>
  </si>
  <si>
    <t>ZK191+035 
YK191+020</t>
    <phoneticPr fontId="4" type="noConversion"/>
  </si>
  <si>
    <t>ZK191+188.42
YK191+158.42</t>
    <phoneticPr fontId="4" type="noConversion"/>
  </si>
  <si>
    <t>左：3×30+4×30+3×30
右：3×(3×30)</t>
    <phoneticPr fontId="4" type="noConversion"/>
  </si>
  <si>
    <t>左：306.84 右：276.84</t>
    <phoneticPr fontId="4" type="noConversion"/>
  </si>
  <si>
    <t>L3#跨梁体侧土压力</t>
    <phoneticPr fontId="4" type="noConversion"/>
  </si>
  <si>
    <t>连江口大桥</t>
    <phoneticPr fontId="4" type="noConversion"/>
  </si>
  <si>
    <t>K191+011</t>
    <phoneticPr fontId="4" type="noConversion"/>
  </si>
  <si>
    <t>K191+218.5</t>
    <phoneticPr fontId="4" type="noConversion"/>
  </si>
  <si>
    <t>K191+463</t>
    <phoneticPr fontId="4" type="noConversion"/>
  </si>
  <si>
    <t>K191+707.5</t>
    <phoneticPr fontId="4" type="noConversion"/>
  </si>
  <si>
    <t>(30+3×50)+2×(3×50)</t>
    <phoneticPr fontId="4" type="noConversion"/>
  </si>
  <si>
    <t>①下部冲刷淘空；②检测前通知业主</t>
    <phoneticPr fontId="4" type="noConversion"/>
  </si>
  <si>
    <t>连江口隧道</t>
    <phoneticPr fontId="4" type="noConversion"/>
  </si>
  <si>
    <t>RK191+700</t>
    <phoneticPr fontId="4" type="noConversion"/>
  </si>
  <si>
    <t>RK194+000</t>
    <phoneticPr fontId="4" type="noConversion"/>
  </si>
  <si>
    <t>西一大桥</t>
    <phoneticPr fontId="4" type="noConversion"/>
  </si>
  <si>
    <t>ZK194+249.38
YK194+263.5</t>
    <phoneticPr fontId="4" type="noConversion"/>
  </si>
  <si>
    <t>ZK194+610.38
YK194+624.5</t>
    <phoneticPr fontId="4" type="noConversion"/>
  </si>
  <si>
    <t>ZK194+701.38
YK194+715.5</t>
    <phoneticPr fontId="4" type="noConversion"/>
  </si>
  <si>
    <t>K194+806.5</t>
    <phoneticPr fontId="4" type="noConversion"/>
  </si>
  <si>
    <t>25+5×30</t>
  </si>
  <si>
    <t>公洞大桥</t>
    <phoneticPr fontId="4" type="noConversion"/>
  </si>
  <si>
    <t>K194+925</t>
    <phoneticPr fontId="4" type="noConversion"/>
  </si>
  <si>
    <t>K195+298.5</t>
    <phoneticPr fontId="4" type="noConversion"/>
  </si>
  <si>
    <t>K195+377</t>
    <phoneticPr fontId="4" type="noConversion"/>
  </si>
  <si>
    <t>K195+455.5</t>
    <phoneticPr fontId="4" type="noConversion"/>
  </si>
  <si>
    <t>6×25</t>
  </si>
  <si>
    <t>中央分隔带盖板塌落</t>
    <phoneticPr fontId="4" type="noConversion"/>
  </si>
  <si>
    <t>高洲埔大桥</t>
    <phoneticPr fontId="4" type="noConversion"/>
  </si>
  <si>
    <t>ZK196+544  
YK196+574</t>
    <phoneticPr fontId="4" type="noConversion"/>
  </si>
  <si>
    <t>ZK196+607.5
YK196+607.5</t>
    <phoneticPr fontId="4" type="noConversion"/>
  </si>
  <si>
    <t>ZK196+996
YK197+026</t>
    <phoneticPr fontId="4" type="noConversion"/>
  </si>
  <si>
    <t>ZK197+384.34
YK197+444.26</t>
    <phoneticPr fontId="4" type="noConversion"/>
  </si>
  <si>
    <t>左：4×30+(3×40)+2×(4×40)+(4×30)+(3×30) 
右：4×30+(3×40)+2×(4×40)+3×(3×30)</t>
    <phoneticPr fontId="4" type="noConversion"/>
  </si>
  <si>
    <t>左：776.4  右：836.4</t>
    <phoneticPr fontId="4" type="noConversion"/>
  </si>
  <si>
    <t>盆式支座位移超限；②L22跨梁体侧土压力；③下部冲刷淘空</t>
    <phoneticPr fontId="4" type="noConversion"/>
  </si>
  <si>
    <t>树坝大桥</t>
    <phoneticPr fontId="4" type="noConversion"/>
  </si>
  <si>
    <t>ZK197+834.572
YK197+650.348</t>
    <phoneticPr fontId="4" type="noConversion"/>
  </si>
  <si>
    <t>ZK197+918.680
YK197+918.124</t>
    <phoneticPr fontId="4" type="noConversion"/>
  </si>
  <si>
    <t>ZK198+286.572
YK198+102.348</t>
    <phoneticPr fontId="4" type="noConversion"/>
  </si>
  <si>
    <t>ZK198+255.350
YK198+286.572</t>
    <phoneticPr fontId="4" type="noConversion"/>
  </si>
  <si>
    <t>左：4×30+3×30+4×30
右：3×（4×30）</t>
    <phoneticPr fontId="4" type="noConversion"/>
  </si>
  <si>
    <t>左：336.77 右：368.448</t>
    <phoneticPr fontId="4" type="noConversion"/>
  </si>
  <si>
    <t>石峡大桥</t>
    <phoneticPr fontId="4" type="noConversion"/>
  </si>
  <si>
    <t>K201+309</t>
    <phoneticPr fontId="4" type="noConversion"/>
  </si>
  <si>
    <t>K201+686.5</t>
    <phoneticPr fontId="4" type="noConversion"/>
  </si>
  <si>
    <t>K201+760</t>
    <phoneticPr fontId="4" type="noConversion"/>
  </si>
  <si>
    <t>K201+833.5</t>
    <phoneticPr fontId="4" type="noConversion"/>
  </si>
  <si>
    <t>25+3×30+25</t>
    <phoneticPr fontId="4" type="noConversion"/>
  </si>
  <si>
    <t>黎溪服务区</t>
    <phoneticPr fontId="4" type="noConversion"/>
  </si>
  <si>
    <t>RK202+300</t>
    <phoneticPr fontId="4" type="noConversion"/>
  </si>
  <si>
    <t>RK203+300</t>
    <phoneticPr fontId="4" type="noConversion"/>
  </si>
  <si>
    <t>松柏1号大桥</t>
    <phoneticPr fontId="4" type="noConversion"/>
  </si>
  <si>
    <t>K203+157</t>
    <phoneticPr fontId="4" type="noConversion"/>
  </si>
  <si>
    <t>K203+485.54</t>
    <phoneticPr fontId="4" type="noConversion"/>
  </si>
  <si>
    <t>K203+609</t>
    <phoneticPr fontId="4" type="noConversion"/>
  </si>
  <si>
    <t>K203+732.46</t>
    <phoneticPr fontId="4" type="noConversion"/>
  </si>
  <si>
    <t>4×30+4×30</t>
    <phoneticPr fontId="4" type="noConversion"/>
  </si>
  <si>
    <t>松柏2号大桥</t>
    <phoneticPr fontId="4" type="noConversion"/>
  </si>
  <si>
    <t>K203+638.116</t>
    <phoneticPr fontId="4" type="noConversion"/>
  </si>
  <si>
    <t>K203+921.66</t>
    <phoneticPr fontId="4" type="noConversion"/>
  </si>
  <si>
    <t>K204+090.116</t>
    <phoneticPr fontId="4" type="noConversion"/>
  </si>
  <si>
    <t>K204+258.571</t>
    <phoneticPr fontId="4" type="noConversion"/>
  </si>
  <si>
    <t>3×30+4×30+4×30</t>
    <phoneticPr fontId="4" type="noConversion"/>
  </si>
  <si>
    <t>左：336.911右：336.84</t>
    <phoneticPr fontId="4" type="noConversion"/>
  </si>
  <si>
    <t>RK205+600</t>
    <phoneticPr fontId="4" type="noConversion"/>
  </si>
  <si>
    <t>黎溪互通AK1+095匝道桥</t>
    <phoneticPr fontId="4" type="noConversion"/>
  </si>
  <si>
    <t>AK1+095</t>
    <phoneticPr fontId="4" type="noConversion"/>
  </si>
  <si>
    <t>AK1+032.16</t>
    <phoneticPr fontId="4" type="noConversion"/>
  </si>
  <si>
    <t>AK1+157.84</t>
    <phoneticPr fontId="4" type="noConversion"/>
  </si>
  <si>
    <t>6×20</t>
  </si>
  <si>
    <t>黎溪互通DK0+275.65匝道桥</t>
    <phoneticPr fontId="4" type="noConversion"/>
  </si>
  <si>
    <t>DK0+275.65</t>
    <phoneticPr fontId="4" type="noConversion"/>
  </si>
  <si>
    <t>DK0+119.8</t>
    <phoneticPr fontId="4" type="noConversion"/>
  </si>
  <si>
    <t>DK0+431.5</t>
    <phoneticPr fontId="4" type="noConversion"/>
  </si>
  <si>
    <t>5×25+3×30+3×30</t>
  </si>
  <si>
    <t>黎溪互通EK0+142.569匝道桥</t>
    <phoneticPr fontId="4" type="noConversion"/>
  </si>
  <si>
    <t>EK0+142.569</t>
    <phoneticPr fontId="4" type="noConversion"/>
  </si>
  <si>
    <t>EK0+060.969</t>
    <phoneticPr fontId="4" type="noConversion"/>
  </si>
  <si>
    <t>EK0+224.169</t>
    <phoneticPr fontId="4" type="noConversion"/>
  </si>
  <si>
    <t>4×20+4×20</t>
  </si>
  <si>
    <t>黎溪互通EK0+460匝道桥</t>
    <phoneticPr fontId="4" type="noConversion"/>
  </si>
  <si>
    <t>EK0+460</t>
    <phoneticPr fontId="4" type="noConversion"/>
  </si>
  <si>
    <t>EK0+371.5</t>
    <phoneticPr fontId="4" type="noConversion"/>
  </si>
  <si>
    <t>EK0+548.5</t>
    <phoneticPr fontId="4" type="noConversion"/>
  </si>
  <si>
    <t>(25+4×30+25)</t>
  </si>
  <si>
    <t>佛子坳大桥</t>
    <phoneticPr fontId="4" type="noConversion"/>
  </si>
  <si>
    <t>ZK205+706.9
YK205+691.9</t>
    <phoneticPr fontId="4" type="noConversion"/>
  </si>
  <si>
    <t>ZK205+974.9
YK205+944.9</t>
    <phoneticPr fontId="4" type="noConversion"/>
  </si>
  <si>
    <t>ZK206+158.9
YK206+143.9</t>
    <phoneticPr fontId="4" type="noConversion"/>
  </si>
  <si>
    <t>ZK206+342.9
YK206+342.9</t>
    <phoneticPr fontId="4" type="noConversion"/>
  </si>
  <si>
    <t>左：4×30+4×30+3×40
右：5×30+1×30+3×30+3×40</t>
  </si>
  <si>
    <t>左：368
右：398</t>
    <phoneticPr fontId="4" type="noConversion"/>
  </si>
  <si>
    <t>黎溪至江口</t>
    <phoneticPr fontId="4" type="noConversion"/>
  </si>
  <si>
    <t>立柱松顶</t>
    <phoneticPr fontId="4" type="noConversion"/>
  </si>
  <si>
    <t>深水埗大桥</t>
    <phoneticPr fontId="4" type="noConversion"/>
  </si>
  <si>
    <t>K206+357</t>
    <phoneticPr fontId="4" type="noConversion"/>
  </si>
  <si>
    <t>K206+705</t>
    <phoneticPr fontId="4" type="noConversion"/>
  </si>
  <si>
    <t>K206+809</t>
    <phoneticPr fontId="4" type="noConversion"/>
  </si>
  <si>
    <t>K206+913</t>
    <phoneticPr fontId="4" type="noConversion"/>
  </si>
  <si>
    <t>2×30+（30+2×40+30）</t>
    <phoneticPr fontId="4" type="noConversion"/>
  </si>
  <si>
    <t>高脑山大桥</t>
    <phoneticPr fontId="4" type="noConversion"/>
  </si>
  <si>
    <t>K206+893</t>
    <phoneticPr fontId="4" type="noConversion"/>
  </si>
  <si>
    <t>ZK207+205.907
YK207+206.517</t>
    <phoneticPr fontId="4" type="noConversion"/>
  </si>
  <si>
    <t>K207+345</t>
    <phoneticPr fontId="4" type="noConversion"/>
  </si>
  <si>
    <t>ZK207+484.783
YK207+483.465</t>
    <phoneticPr fontId="4" type="noConversion"/>
  </si>
  <si>
    <t>左：5×30+4×30
右：5×30+4×30</t>
  </si>
  <si>
    <t>左：278.876
右：276.948</t>
    <phoneticPr fontId="4" type="noConversion"/>
  </si>
  <si>
    <t>①R5#墩顶伸缩缝；②立柱松顶；③下部冲刷淘空</t>
    <phoneticPr fontId="4" type="noConversion"/>
  </si>
  <si>
    <t>细坑大桥</t>
    <phoneticPr fontId="4" type="noConversion"/>
  </si>
  <si>
    <t>ZK208+000
YK207+925</t>
    <phoneticPr fontId="4" type="noConversion"/>
  </si>
  <si>
    <t>ZK208+361.003
YK208+235.754</t>
    <phoneticPr fontId="4" type="noConversion"/>
  </si>
  <si>
    <t>ZK208+452
YK208+377</t>
    <phoneticPr fontId="4" type="noConversion"/>
  </si>
  <si>
    <t>ZK208+542.972
YK208+518.864</t>
    <phoneticPr fontId="4" type="noConversion"/>
  </si>
  <si>
    <t>左：7×25
右：3×25+4×25+4×25</t>
  </si>
  <si>
    <t>左：181.969
右：283.11</t>
    <phoneticPr fontId="4" type="noConversion"/>
  </si>
  <si>
    <t>大坝大桥</t>
    <phoneticPr fontId="4" type="noConversion"/>
  </si>
  <si>
    <t>ZK208+410.33
YK208+422.79</t>
    <phoneticPr fontId="4" type="noConversion"/>
  </si>
  <si>
    <t>ZK208+645.66
YK208+670.58</t>
    <phoneticPr fontId="4" type="noConversion"/>
  </si>
  <si>
    <t>ZK208+862.33
YK208+874.79</t>
    <phoneticPr fontId="4" type="noConversion"/>
  </si>
  <si>
    <t>K209+079</t>
    <phoneticPr fontId="4" type="noConversion"/>
  </si>
  <si>
    <t>左：2×(3×25)+3×40+4×40
右：5×25+3×40+4×40</t>
    <phoneticPr fontId="4" type="noConversion"/>
  </si>
  <si>
    <t>左：433.34
右：408.42</t>
    <phoneticPr fontId="4" type="noConversion"/>
  </si>
  <si>
    <t>炭场大桥</t>
    <phoneticPr fontId="4" type="noConversion"/>
  </si>
  <si>
    <t>ZK208+957
YK208+942</t>
    <phoneticPr fontId="4" type="noConversion"/>
  </si>
  <si>
    <t>ZK209+315.5
YK209+285.5</t>
    <phoneticPr fontId="4" type="noConversion"/>
  </si>
  <si>
    <t>ZK209+409
YK209+394</t>
    <phoneticPr fontId="4" type="noConversion"/>
  </si>
  <si>
    <t>ZK209+499
YK209+502.5</t>
    <phoneticPr fontId="4" type="noConversion"/>
  </si>
  <si>
    <t>左：2×(3×30)
右：3×30+4×30</t>
    <phoneticPr fontId="4" type="noConversion"/>
  </si>
  <si>
    <t>左：183.5右：217</t>
    <phoneticPr fontId="4" type="noConversion"/>
  </si>
  <si>
    <t>伍土岭大桥</t>
    <phoneticPr fontId="4" type="noConversion"/>
  </si>
  <si>
    <t>K209+345</t>
    <phoneticPr fontId="4" type="noConversion"/>
  </si>
  <si>
    <t>K209+647</t>
    <phoneticPr fontId="4" type="noConversion"/>
  </si>
  <si>
    <t>K209+950.5</t>
    <phoneticPr fontId="4" type="noConversion"/>
  </si>
  <si>
    <t>左：3×30+4×30+3×30
右：6×30</t>
    <phoneticPr fontId="4" type="noConversion"/>
  </si>
  <si>
    <t>左：307
右：187</t>
    <phoneticPr fontId="4" type="noConversion"/>
  </si>
  <si>
    <t>翁头大桥</t>
    <phoneticPr fontId="4" type="noConversion"/>
  </si>
  <si>
    <t>ZK210+655.004
YK210+656.965</t>
    <phoneticPr fontId="4" type="noConversion"/>
  </si>
  <si>
    <t>ZK210+947.625
YK210+928.193</t>
    <phoneticPr fontId="4" type="noConversion"/>
  </si>
  <si>
    <t>ZK211+107.004
YK211+108.965</t>
    <phoneticPr fontId="4" type="noConversion"/>
  </si>
  <si>
    <t>ZK211+266.383
YK211+289.737</t>
    <phoneticPr fontId="4" type="noConversion"/>
  </si>
  <si>
    <t>左：（4×40）+（3×40+30）
右：(30+2×40)+2×(3×40)</t>
    <phoneticPr fontId="4" type="noConversion"/>
  </si>
  <si>
    <t>左：318.758右：361.544</t>
    <phoneticPr fontId="4" type="noConversion"/>
  </si>
  <si>
    <t>横岗岭大桥</t>
    <phoneticPr fontId="4" type="noConversion"/>
  </si>
  <si>
    <t>ZK210+948
YK210+962.93</t>
    <phoneticPr fontId="4" type="noConversion"/>
  </si>
  <si>
    <t>K211+316</t>
    <phoneticPr fontId="4" type="noConversion"/>
  </si>
  <si>
    <t>K211+467</t>
    <phoneticPr fontId="4" type="noConversion"/>
  </si>
  <si>
    <t>左：5×30
右：6×30</t>
    <phoneticPr fontId="4" type="noConversion"/>
  </si>
  <si>
    <t>左：150
右：181.18</t>
    <phoneticPr fontId="4" type="noConversion"/>
  </si>
  <si>
    <t>下黎大桥</t>
    <phoneticPr fontId="4" type="noConversion"/>
  </si>
  <si>
    <t>K211+413</t>
    <phoneticPr fontId="4" type="noConversion"/>
  </si>
  <si>
    <t>K211+811.46</t>
    <phoneticPr fontId="4" type="noConversion"/>
  </si>
  <si>
    <t>K211+865</t>
    <phoneticPr fontId="4" type="noConversion"/>
  </si>
  <si>
    <t>K211+918.54</t>
    <phoneticPr fontId="4" type="noConversion"/>
  </si>
  <si>
    <t>黎明特大桥</t>
    <phoneticPr fontId="4" type="noConversion"/>
  </si>
  <si>
    <t>K212+460.5</t>
    <phoneticPr fontId="4" type="noConversion"/>
  </si>
  <si>
    <t>K212+327</t>
    <phoneticPr fontId="4" type="noConversion"/>
  </si>
  <si>
    <t>K212+912.5</t>
    <phoneticPr fontId="4" type="noConversion"/>
  </si>
  <si>
    <t>K213+497</t>
    <phoneticPr fontId="4" type="noConversion"/>
  </si>
  <si>
    <t>3×(4×30)+3×30+6×(3×40)</t>
  </si>
  <si>
    <t>特大桥</t>
  </si>
  <si>
    <t>R18#墩身有扭曲</t>
    <phoneticPr fontId="4" type="noConversion"/>
  </si>
  <si>
    <t>石榴花分离式立交</t>
    <phoneticPr fontId="4" type="noConversion"/>
  </si>
  <si>
    <t>K213+245</t>
    <phoneticPr fontId="4" type="noConversion"/>
  </si>
  <si>
    <t>K213+642.5</t>
    <phoneticPr fontId="4" type="noConversion"/>
  </si>
  <si>
    <t>K213+697</t>
    <phoneticPr fontId="4" type="noConversion"/>
  </si>
  <si>
    <t>K213+751.5</t>
    <phoneticPr fontId="4" type="noConversion"/>
  </si>
  <si>
    <t>30+40+30</t>
  </si>
  <si>
    <t>田心分离式立交</t>
    <phoneticPr fontId="4" type="noConversion"/>
  </si>
  <si>
    <t>ZK213+700
YK213+720</t>
    <phoneticPr fontId="4" type="noConversion"/>
  </si>
  <si>
    <t>K214+097.6</t>
    <phoneticPr fontId="4" type="noConversion"/>
  </si>
  <si>
    <t>ZK214+152
YK214+172</t>
    <phoneticPr fontId="4" type="noConversion"/>
  </si>
  <si>
    <t>ZK214+206.4
YK214+246.4</t>
    <phoneticPr fontId="4" type="noConversion"/>
  </si>
  <si>
    <t>左：30+40+30
右：30+2×40+30</t>
    <phoneticPr fontId="4" type="noConversion"/>
  </si>
  <si>
    <t>左：108.8
右：148.8</t>
    <phoneticPr fontId="4" type="noConversion"/>
  </si>
  <si>
    <t>马头面大桥</t>
    <phoneticPr fontId="4" type="noConversion"/>
  </si>
  <si>
    <t>ZK215+291
YK215+281</t>
    <phoneticPr fontId="4" type="noConversion"/>
  </si>
  <si>
    <t>ZK215+700.22
YK215+680.081</t>
    <phoneticPr fontId="4" type="noConversion"/>
  </si>
  <si>
    <t>ZK215+743
YK215+733</t>
    <phoneticPr fontId="4" type="noConversion"/>
  </si>
  <si>
    <t>ZK215+785.78
YK215+785.879</t>
    <phoneticPr fontId="4" type="noConversion"/>
  </si>
  <si>
    <t>左：4×20
右：5×20</t>
    <phoneticPr fontId="4" type="noConversion"/>
  </si>
  <si>
    <t>左：85.56
右：105.798</t>
    <phoneticPr fontId="4" type="noConversion"/>
  </si>
  <si>
    <t>竹仔迳大桥</t>
    <phoneticPr fontId="4" type="noConversion"/>
  </si>
  <si>
    <t>K216+231</t>
    <phoneticPr fontId="4" type="noConversion"/>
  </si>
  <si>
    <t>K216+478.5</t>
    <phoneticPr fontId="4" type="noConversion"/>
  </si>
  <si>
    <t>K216+683</t>
    <phoneticPr fontId="4" type="noConversion"/>
  </si>
  <si>
    <t>K216+887.5</t>
    <phoneticPr fontId="4" type="noConversion"/>
  </si>
  <si>
    <t>3×40+4×40+3×40</t>
    <phoneticPr fontId="4" type="noConversion"/>
  </si>
  <si>
    <t>庙冚口大桥</t>
    <phoneticPr fontId="4" type="noConversion"/>
  </si>
  <si>
    <t>K216+746.038</t>
    <phoneticPr fontId="4" type="noConversion"/>
  </si>
  <si>
    <t>K217+140</t>
    <phoneticPr fontId="4" type="noConversion"/>
  </si>
  <si>
    <t>K217+200</t>
    <phoneticPr fontId="4" type="noConversion"/>
  </si>
  <si>
    <t>K217+260</t>
    <phoneticPr fontId="4" type="noConversion"/>
  </si>
  <si>
    <t>左：127.842
右：127</t>
    <phoneticPr fontId="4" type="noConversion"/>
  </si>
  <si>
    <t>虎竹径大桥</t>
    <phoneticPr fontId="4" type="noConversion"/>
  </si>
  <si>
    <t>K216+967</t>
    <phoneticPr fontId="4" type="noConversion"/>
  </si>
  <si>
    <t>K217+345</t>
    <phoneticPr fontId="4" type="noConversion"/>
  </si>
  <si>
    <t>K217+420</t>
    <phoneticPr fontId="4" type="noConversion"/>
  </si>
  <si>
    <t>K217+495</t>
    <phoneticPr fontId="4" type="noConversion"/>
  </si>
  <si>
    <t>左：158.226
右：156.966</t>
    <phoneticPr fontId="4" type="noConversion"/>
  </si>
  <si>
    <t>庙冚中桥</t>
    <phoneticPr fontId="4" type="noConversion"/>
  </si>
  <si>
    <t>K217+543</t>
    <phoneticPr fontId="4" type="noConversion"/>
  </si>
  <si>
    <t>K217+591.5</t>
    <phoneticPr fontId="4" type="noConversion"/>
  </si>
  <si>
    <t>K217+640</t>
    <phoneticPr fontId="4" type="noConversion"/>
  </si>
  <si>
    <t>97.706
96.93</t>
    <phoneticPr fontId="4" type="noConversion"/>
  </si>
  <si>
    <t>庙冚大桥</t>
    <phoneticPr fontId="4" type="noConversion"/>
  </si>
  <si>
    <t>ZK217+539.5
YK217+589.5</t>
    <phoneticPr fontId="4" type="noConversion"/>
  </si>
  <si>
    <t>K217+760.5</t>
    <phoneticPr fontId="4" type="noConversion"/>
  </si>
  <si>
    <t>ZK217+991.5
YK218+041.5</t>
    <phoneticPr fontId="4" type="noConversion"/>
  </si>
  <si>
    <t>ZK218+222.5
YK218+322.5</t>
    <phoneticPr fontId="4" type="noConversion"/>
  </si>
  <si>
    <t>L：3×25+3×40+4×40+4×25
R：3×25+3×40+4×40+4×25+4×25</t>
    <phoneticPr fontId="4" type="noConversion"/>
  </si>
  <si>
    <t>L：462
R：562</t>
    <phoneticPr fontId="4" type="noConversion"/>
  </si>
  <si>
    <t>②盆式支座转角超限②下部冲刷淘空</t>
    <phoneticPr fontId="4" type="noConversion"/>
  </si>
  <si>
    <t>马屋大桥</t>
    <phoneticPr fontId="4" type="noConversion"/>
  </si>
  <si>
    <t>K218+848</t>
    <phoneticPr fontId="4" type="noConversion"/>
  </si>
  <si>
    <t>ZK219+146.526
YK219+145.583</t>
    <phoneticPr fontId="4" type="noConversion"/>
  </si>
  <si>
    <t>K219+300</t>
    <phoneticPr fontId="4" type="noConversion"/>
  </si>
  <si>
    <t>ZK219+453.474
YK219+454.417</t>
    <phoneticPr fontId="4" type="noConversion"/>
  </si>
  <si>
    <t>(3×30)+(4×30)+(3×30)</t>
  </si>
  <si>
    <t>L：306.948
R：308.834</t>
    <phoneticPr fontId="4" type="noConversion"/>
  </si>
  <si>
    <t>高田水大桥</t>
    <phoneticPr fontId="4" type="noConversion"/>
  </si>
  <si>
    <t>ZK219+473
YK219+488</t>
    <phoneticPr fontId="4" type="noConversion"/>
  </si>
  <si>
    <t>ZK219+481.82
YK219+485.32</t>
    <phoneticPr fontId="4" type="noConversion"/>
  </si>
  <si>
    <t>ZK219+925
YK219+940</t>
    <phoneticPr fontId="4" type="noConversion"/>
  </si>
  <si>
    <t>ZK220+370
YK220+385</t>
    <phoneticPr fontId="4" type="noConversion"/>
  </si>
  <si>
    <t>L：3×(4×30)+2×(3×40)+(4×40)+(25+30+40+30)
R：3×(4×30)+2×(3×40)+(4×40)+(30+2×40+30)</t>
    <phoneticPr fontId="4" type="noConversion"/>
  </si>
  <si>
    <t>左：883.5
右：910</t>
    <phoneticPr fontId="4" type="noConversion"/>
  </si>
  <si>
    <t>①部分盖梁竖裂超限②支座完全脱空③立柱松顶④盖梁跑模</t>
    <phoneticPr fontId="4" type="noConversion"/>
  </si>
  <si>
    <t>围墩大桥</t>
    <phoneticPr fontId="4" type="noConversion"/>
  </si>
  <si>
    <t>K220+672.399
K220+671.949</t>
    <phoneticPr fontId="4" type="noConversion"/>
  </si>
  <si>
    <t>K220+804.701
K220+805.73</t>
    <phoneticPr fontId="4" type="noConversion"/>
  </si>
  <si>
    <t>K221+124.399
K221+123.949</t>
    <phoneticPr fontId="4" type="noConversion"/>
  </si>
  <si>
    <t>K221+444.096
K221+442.167</t>
    <phoneticPr fontId="4" type="noConversion"/>
  </si>
  <si>
    <t>5×30+4×(4×30)</t>
    <phoneticPr fontId="4" type="noConversion"/>
  </si>
  <si>
    <t>L：639.395
R：636.4</t>
    <phoneticPr fontId="4" type="noConversion"/>
  </si>
  <si>
    <t>RK222+000</t>
    <phoneticPr fontId="4" type="noConversion"/>
  </si>
  <si>
    <t>高田互通ZK222+175.4
YK222+172.7主线桥</t>
    <phoneticPr fontId="4" type="noConversion"/>
  </si>
  <si>
    <t>ZK222+175.4
YK222+172.7</t>
    <phoneticPr fontId="4" type="noConversion"/>
  </si>
  <si>
    <t>K222+575</t>
    <phoneticPr fontId="4" type="noConversion"/>
  </si>
  <si>
    <t>K222+625</t>
    <phoneticPr fontId="4" type="noConversion"/>
  </si>
  <si>
    <t>K222+675</t>
    <phoneticPr fontId="4" type="noConversion"/>
  </si>
  <si>
    <t>封右幅匝道出口、左幅封应急车道速战速决</t>
    <phoneticPr fontId="4" type="noConversion"/>
  </si>
  <si>
    <t>高田互通ZK222+953
YK222+893主线桥</t>
    <phoneticPr fontId="4" type="noConversion"/>
  </si>
  <si>
    <t>ZK222+953
YK222+893</t>
    <phoneticPr fontId="4" type="noConversion"/>
  </si>
  <si>
    <t>K223+161.45</t>
    <phoneticPr fontId="4" type="noConversion"/>
  </si>
  <si>
    <t>K223+528.55</t>
    <phoneticPr fontId="4" type="noConversion"/>
  </si>
  <si>
    <t>L：(3×30)+(3×30)+(4×30)+(5×30)
R：(6×30)+(6×30)</t>
    <phoneticPr fontId="4" type="noConversion"/>
  </si>
  <si>
    <t>L：457.1
R：367.1</t>
    <phoneticPr fontId="4" type="noConversion"/>
  </si>
  <si>
    <t>右幅起点距匝道口300米</t>
    <phoneticPr fontId="4" type="noConversion"/>
  </si>
  <si>
    <t>高田互通AK1+576匝道桥</t>
    <phoneticPr fontId="4" type="noConversion"/>
  </si>
  <si>
    <t>AK1+576</t>
    <phoneticPr fontId="4" type="noConversion"/>
  </si>
  <si>
    <t>AK1+525</t>
    <phoneticPr fontId="4" type="noConversion"/>
  </si>
  <si>
    <t>AK1+627</t>
    <phoneticPr fontId="4" type="noConversion"/>
  </si>
  <si>
    <t>16+（4×16）+16</t>
  </si>
  <si>
    <t>预应力砼空心板</t>
    <phoneticPr fontId="4" type="noConversion"/>
  </si>
  <si>
    <t>已检0#台、下部墩柱、桥面系</t>
    <phoneticPr fontId="4" type="noConversion"/>
  </si>
  <si>
    <t>2021.04.19</t>
    <phoneticPr fontId="4" type="noConversion"/>
  </si>
  <si>
    <t>RK223+700</t>
    <phoneticPr fontId="4" type="noConversion"/>
  </si>
  <si>
    <t>林屋隧道（900m）</t>
    <phoneticPr fontId="4" type="noConversion"/>
  </si>
  <si>
    <t>RK224+100</t>
    <phoneticPr fontId="4" type="noConversion"/>
  </si>
  <si>
    <t>RK225+000</t>
    <phoneticPr fontId="4" type="noConversion"/>
  </si>
  <si>
    <t>ZK224+700
YK224+702小桥</t>
    <phoneticPr fontId="4" type="noConversion"/>
  </si>
  <si>
    <t>ZK224+700
YK224+702</t>
    <phoneticPr fontId="4" type="noConversion"/>
  </si>
  <si>
    <t>K225+144</t>
    <phoneticPr fontId="4" type="noConversion"/>
  </si>
  <si>
    <t>K225+160</t>
    <phoneticPr fontId="4" type="noConversion"/>
  </si>
  <si>
    <t>1×16</t>
  </si>
  <si>
    <t>小桥</t>
  </si>
  <si>
    <t>2021.4.18</t>
    <phoneticPr fontId="4" type="noConversion"/>
  </si>
  <si>
    <t>S377分离立交桥</t>
    <phoneticPr fontId="4" type="noConversion"/>
  </si>
  <si>
    <t>BJLKO+647</t>
    <phoneticPr fontId="4" type="noConversion"/>
  </si>
  <si>
    <t>BJLKO+598.5
BJLKO+585.5</t>
    <phoneticPr fontId="4" type="noConversion"/>
  </si>
  <si>
    <t>BJLKO+708.5
BJLKO+695.5</t>
    <phoneticPr fontId="4" type="noConversion"/>
  </si>
  <si>
    <t>2×50</t>
  </si>
  <si>
    <t>徒步</t>
    <phoneticPr fontId="4" type="noConversion"/>
  </si>
  <si>
    <t>黄屋中桥</t>
    <phoneticPr fontId="4" type="noConversion"/>
  </si>
  <si>
    <t>ZK225+165
YK225+179.5</t>
    <phoneticPr fontId="4" type="noConversion"/>
  </si>
  <si>
    <t>K225+590</t>
    <phoneticPr fontId="4" type="noConversion"/>
  </si>
  <si>
    <t>K226+680</t>
    <phoneticPr fontId="4" type="noConversion"/>
  </si>
  <si>
    <t>3×30</t>
    <phoneticPr fontId="4" type="noConversion"/>
  </si>
  <si>
    <t>L：97.2
R：96.3</t>
    <phoneticPr fontId="4" type="noConversion"/>
  </si>
  <si>
    <t>已检（缺左幅桥面</t>
    <phoneticPr fontId="4" type="noConversion"/>
  </si>
  <si>
    <t>2021.4.15</t>
    <phoneticPr fontId="4" type="noConversion"/>
  </si>
  <si>
    <t>K226+975通道桥</t>
    <phoneticPr fontId="4" type="noConversion"/>
  </si>
  <si>
    <t>K226+975</t>
    <phoneticPr fontId="4" type="noConversion"/>
  </si>
  <si>
    <t>K227+423</t>
    <phoneticPr fontId="4" type="noConversion"/>
  </si>
  <si>
    <t>K227+436</t>
    <phoneticPr fontId="4" type="noConversion"/>
  </si>
  <si>
    <t>1×13</t>
  </si>
  <si>
    <t>汕湛互通起点</t>
    <phoneticPr fontId="4" type="noConversion"/>
  </si>
  <si>
    <t>RK228+800</t>
    <phoneticPr fontId="4" type="noConversion"/>
  </si>
  <si>
    <t>禾顺田中桥</t>
    <phoneticPr fontId="4" type="noConversion"/>
  </si>
  <si>
    <t>K228+538</t>
    <phoneticPr fontId="4" type="noConversion"/>
  </si>
  <si>
    <t>K228+947.2</t>
    <phoneticPr fontId="4" type="noConversion"/>
  </si>
  <si>
    <t>K228+990</t>
    <phoneticPr fontId="4" type="noConversion"/>
  </si>
  <si>
    <t>K229+032.8</t>
    <phoneticPr fontId="4" type="noConversion"/>
  </si>
  <si>
    <t>2×20+2×20</t>
    <phoneticPr fontId="4" type="noConversion"/>
  </si>
  <si>
    <t>已检下部结构</t>
    <phoneticPr fontId="4" type="noConversion"/>
  </si>
  <si>
    <t>下洞大桥</t>
    <phoneticPr fontId="4" type="noConversion"/>
  </si>
  <si>
    <t>K228+830</t>
    <phoneticPr fontId="4" type="noConversion"/>
  </si>
  <si>
    <t>K229+252</t>
    <phoneticPr fontId="4" type="noConversion"/>
  </si>
  <si>
    <t>K229+348</t>
    <phoneticPr fontId="4" type="noConversion"/>
  </si>
  <si>
    <t>20+3×20+20</t>
    <phoneticPr fontId="4" type="noConversion"/>
  </si>
  <si>
    <t>汕湛互通终点</t>
    <phoneticPr fontId="4" type="noConversion"/>
  </si>
  <si>
    <t>RK230+300</t>
    <phoneticPr fontId="4" type="noConversion"/>
  </si>
  <si>
    <t>K234+842通道桥</t>
    <phoneticPr fontId="4" type="noConversion"/>
  </si>
  <si>
    <t>K234+842</t>
    <phoneticPr fontId="4" type="noConversion"/>
  </si>
  <si>
    <t>K235+288</t>
    <phoneticPr fontId="4" type="noConversion"/>
  </si>
  <si>
    <t>K235+306</t>
    <phoneticPr fontId="4" type="noConversion"/>
  </si>
  <si>
    <t>已检上下部结构</t>
    <phoneticPr fontId="4" type="noConversion"/>
  </si>
  <si>
    <t>RK235+100</t>
    <phoneticPr fontId="4" type="noConversion"/>
  </si>
  <si>
    <t>江口互通AK0+472.159匝道桥</t>
    <phoneticPr fontId="4" type="noConversion"/>
  </si>
  <si>
    <t>AK0+472.159</t>
    <phoneticPr fontId="4" type="noConversion"/>
  </si>
  <si>
    <t>AK0+260.818</t>
    <phoneticPr fontId="4" type="noConversion"/>
  </si>
  <si>
    <t>AK0+683.5.000</t>
    <phoneticPr fontId="4" type="noConversion"/>
  </si>
  <si>
    <t>（2×18）+2×(6×18)+(38+55+38)+（2×18）</t>
    <phoneticPr fontId="4" type="noConversion"/>
  </si>
  <si>
    <t>普通砼现浇连续箱梁+预应力砼现浇连续箱梁</t>
    <phoneticPr fontId="4" type="noConversion"/>
  </si>
  <si>
    <t>江口至华山北</t>
    <phoneticPr fontId="4" type="noConversion"/>
  </si>
  <si>
    <t>广州</t>
    <phoneticPr fontId="4" type="noConversion"/>
  </si>
  <si>
    <t>推测梁体有滑移</t>
    <phoneticPr fontId="4" type="noConversion"/>
  </si>
  <si>
    <t>江口互通BK0+070.299匝道桥</t>
    <phoneticPr fontId="4" type="noConversion"/>
  </si>
  <si>
    <t>BK0+070.299</t>
    <phoneticPr fontId="4" type="noConversion"/>
  </si>
  <si>
    <t>BK0+050.799</t>
    <phoneticPr fontId="4" type="noConversion"/>
  </si>
  <si>
    <t>BK0+089.799</t>
    <phoneticPr fontId="4" type="noConversion"/>
  </si>
  <si>
    <t>2×18</t>
    <phoneticPr fontId="4" type="noConversion"/>
  </si>
  <si>
    <t>普通砼现浇连续箱梁</t>
    <phoneticPr fontId="4" type="noConversion"/>
  </si>
  <si>
    <t>RK236+300</t>
    <phoneticPr fontId="4" type="noConversion"/>
  </si>
  <si>
    <t>果园围大桥</t>
    <phoneticPr fontId="4" type="noConversion"/>
  </si>
  <si>
    <t>K236+288.00</t>
    <phoneticPr fontId="4" type="noConversion"/>
  </si>
  <si>
    <t>K236+407</t>
    <phoneticPr fontId="4" type="noConversion"/>
  </si>
  <si>
    <t>K237+073</t>
    <phoneticPr fontId="4" type="noConversion"/>
  </si>
  <si>
    <r>
      <t>20+5×20+2</t>
    </r>
    <r>
      <rPr>
        <sz val="5"/>
        <rFont val="宋体"/>
        <family val="3"/>
        <charset val="134"/>
      </rPr>
      <t>×</t>
    </r>
    <r>
      <rPr>
        <sz val="5"/>
        <rFont val="Times New Roman"/>
        <family val="1"/>
      </rPr>
      <t>(6</t>
    </r>
    <r>
      <rPr>
        <sz val="5"/>
        <rFont val="宋体"/>
        <family val="3"/>
        <charset val="134"/>
      </rPr>
      <t>×</t>
    </r>
    <r>
      <rPr>
        <sz val="5"/>
        <rFont val="Times New Roman"/>
        <family val="1"/>
      </rPr>
      <t>20)+2</t>
    </r>
    <r>
      <rPr>
        <sz val="5"/>
        <rFont val="宋体"/>
        <family val="3"/>
        <charset val="134"/>
      </rPr>
      <t>×</t>
    </r>
    <r>
      <rPr>
        <sz val="5"/>
        <rFont val="Times New Roman"/>
        <family val="1"/>
      </rPr>
      <t>(5</t>
    </r>
    <r>
      <rPr>
        <sz val="5"/>
        <rFont val="宋体"/>
        <family val="3"/>
        <charset val="134"/>
      </rPr>
      <t>×</t>
    </r>
    <r>
      <rPr>
        <sz val="5"/>
        <rFont val="Times New Roman"/>
        <family val="1"/>
      </rPr>
      <t>20)+4×20+20</t>
    </r>
    <phoneticPr fontId="4" type="noConversion"/>
  </si>
  <si>
    <t>源潭河大桥</t>
    <phoneticPr fontId="4" type="noConversion"/>
  </si>
  <si>
    <t>K237+241.5</t>
    <phoneticPr fontId="4" type="noConversion"/>
  </si>
  <si>
    <t>K237+348.75</t>
    <phoneticPr fontId="4" type="noConversion"/>
  </si>
  <si>
    <t>K238+035</t>
    <phoneticPr fontId="4" type="noConversion"/>
  </si>
  <si>
    <t>左：3×(5×25)+（43+4×50）+3×25
右：3×(5×25)+（4×50+43）+3×25</t>
    <phoneticPr fontId="4" type="noConversion"/>
  </si>
  <si>
    <t>已检19~22#跨下部墩柱</t>
    <phoneticPr fontId="4" type="noConversion"/>
  </si>
  <si>
    <t>下湾大桥</t>
    <phoneticPr fontId="4" type="noConversion"/>
  </si>
  <si>
    <t>K239+493</t>
    <phoneticPr fontId="4" type="noConversion"/>
  </si>
  <si>
    <t>K239+857.5</t>
    <phoneticPr fontId="4" type="noConversion"/>
  </si>
  <si>
    <t>K240+032.5</t>
    <phoneticPr fontId="4" type="noConversion"/>
  </si>
  <si>
    <t>4×25+3×25</t>
    <phoneticPr fontId="4" type="noConversion"/>
  </si>
  <si>
    <t>已检下部墩柱、桥台桥面系</t>
    <phoneticPr fontId="4" type="noConversion"/>
  </si>
  <si>
    <t>源潭工业园通道桥</t>
    <phoneticPr fontId="4" type="noConversion"/>
  </si>
  <si>
    <t>K240+807.5</t>
    <phoneticPr fontId="4" type="noConversion"/>
  </si>
  <si>
    <t>K241+250</t>
    <phoneticPr fontId="4" type="noConversion"/>
  </si>
  <si>
    <t>K241+278</t>
    <phoneticPr fontId="4" type="noConversion"/>
  </si>
  <si>
    <t>1×25</t>
    <phoneticPr fontId="4" type="noConversion"/>
  </si>
  <si>
    <t>L1#台身</t>
    <phoneticPr fontId="4" type="noConversion"/>
  </si>
  <si>
    <t>2021.04.14</t>
    <phoneticPr fontId="4" type="noConversion"/>
  </si>
  <si>
    <t>大滩大桥</t>
    <phoneticPr fontId="4" type="noConversion"/>
  </si>
  <si>
    <t>K241+012.5</t>
    <phoneticPr fontId="4" type="noConversion"/>
  </si>
  <si>
    <t>K241+327</t>
    <phoneticPr fontId="4" type="noConversion"/>
  </si>
  <si>
    <t>K241+464.5</t>
    <phoneticPr fontId="4" type="noConversion"/>
  </si>
  <si>
    <t>K241+602</t>
    <phoneticPr fontId="4" type="noConversion"/>
  </si>
  <si>
    <t>4×25+3×25+4×25</t>
    <phoneticPr fontId="4" type="noConversion"/>
  </si>
  <si>
    <t>清佛一级路跨线桥</t>
    <phoneticPr fontId="4" type="noConversion"/>
  </si>
  <si>
    <t>K241+789</t>
    <phoneticPr fontId="4" type="noConversion"/>
  </si>
  <si>
    <t>K242+157.8</t>
    <phoneticPr fontId="4" type="noConversion"/>
  </si>
  <si>
    <t>K242+241</t>
    <phoneticPr fontId="4" type="noConversion"/>
  </si>
  <si>
    <t>K242+324.2</t>
    <phoneticPr fontId="4" type="noConversion"/>
  </si>
  <si>
    <t>25+35+65+35</t>
    <phoneticPr fontId="4" type="noConversion"/>
  </si>
  <si>
    <t>已检（R1#跨上下部结构、所有桥墩已签字）</t>
    <phoneticPr fontId="4" type="noConversion"/>
  </si>
  <si>
    <t>RK242+300</t>
    <phoneticPr fontId="4" type="noConversion"/>
  </si>
  <si>
    <t>茶亭大桥</t>
    <phoneticPr fontId="4" type="noConversion"/>
  </si>
  <si>
    <t>K242+066</t>
    <phoneticPr fontId="4" type="noConversion"/>
  </si>
  <si>
    <t>K242+425</t>
    <phoneticPr fontId="4" type="noConversion"/>
  </si>
  <si>
    <t>K242+621.5</t>
    <phoneticPr fontId="4" type="noConversion"/>
  </si>
  <si>
    <t>L：4×25+4×25
R：2×25+6×25</t>
    <phoneticPr fontId="4" type="noConversion"/>
  </si>
  <si>
    <t>已检（L8#跨上下部结构、5~8桥墩已签字）</t>
    <phoneticPr fontId="4" type="noConversion"/>
  </si>
  <si>
    <t>源潭互通AK0+172匝道桥</t>
    <phoneticPr fontId="4" type="noConversion"/>
  </si>
  <si>
    <t>AK0+172</t>
    <phoneticPr fontId="4" type="noConversion"/>
  </si>
  <si>
    <t>AK0+129.7</t>
    <phoneticPr fontId="4" type="noConversion"/>
  </si>
  <si>
    <t>AK0+214.8</t>
    <phoneticPr fontId="4" type="noConversion"/>
  </si>
  <si>
    <t>4×20</t>
    <phoneticPr fontId="4" type="noConversion"/>
  </si>
  <si>
    <t>源潭互通AK0+562.95匝道桥</t>
    <phoneticPr fontId="4" type="noConversion"/>
  </si>
  <si>
    <t>AK0+562.95</t>
    <phoneticPr fontId="4" type="noConversion"/>
  </si>
  <si>
    <t>AK0+280.4</t>
    <phoneticPr fontId="4" type="noConversion"/>
  </si>
  <si>
    <t>AK0+845.5</t>
    <phoneticPr fontId="4" type="noConversion"/>
  </si>
  <si>
    <t>（23+2×26+23)+4×23+(35+65+35)+4×22.1+3×22.1+（18+25+2×18）</t>
    <phoneticPr fontId="4" type="noConversion"/>
  </si>
  <si>
    <t>已检（22#跨上下部结构、14~22#墩）</t>
    <phoneticPr fontId="4" type="noConversion"/>
  </si>
  <si>
    <t>源潭互通AK1+210.16匝道桥</t>
    <phoneticPr fontId="4" type="noConversion"/>
  </si>
  <si>
    <t>AK1+210.16</t>
    <phoneticPr fontId="4" type="noConversion"/>
  </si>
  <si>
    <t>AK1+176.56</t>
    <phoneticPr fontId="4" type="noConversion"/>
  </si>
  <si>
    <t>AK1+243.56</t>
    <phoneticPr fontId="4" type="noConversion"/>
  </si>
  <si>
    <t>源潭互通BK0+248.497匝道桥</t>
    <phoneticPr fontId="4" type="noConversion"/>
  </si>
  <si>
    <t>BK0+248.497</t>
  </si>
  <si>
    <t>BK0+196.897</t>
    <phoneticPr fontId="4" type="noConversion"/>
  </si>
  <si>
    <t>BK0+248.497</t>
    <phoneticPr fontId="4" type="noConversion"/>
  </si>
  <si>
    <t>BK0+300.097</t>
    <phoneticPr fontId="4" type="noConversion"/>
  </si>
  <si>
    <t>4×25</t>
    <phoneticPr fontId="4" type="noConversion"/>
  </si>
  <si>
    <t>源潭互通DK0+218.692匝道桥</t>
    <phoneticPr fontId="4" type="noConversion"/>
  </si>
  <si>
    <t>DK0+218.692</t>
    <phoneticPr fontId="4" type="noConversion"/>
  </si>
  <si>
    <t>DK0+154.442</t>
    <phoneticPr fontId="4" type="noConversion"/>
  </si>
  <si>
    <t>DK0+282.942</t>
    <phoneticPr fontId="4" type="noConversion"/>
  </si>
  <si>
    <t>5×25</t>
    <phoneticPr fontId="4" type="noConversion"/>
  </si>
  <si>
    <t>源潭互通EK0+161.85匝道桥</t>
    <phoneticPr fontId="4" type="noConversion"/>
  </si>
  <si>
    <t>EK0+161.85</t>
    <phoneticPr fontId="4" type="noConversion"/>
  </si>
  <si>
    <t>EK0+090.75</t>
    <phoneticPr fontId="4" type="noConversion"/>
  </si>
  <si>
    <t>EK0+232.95</t>
    <phoneticPr fontId="4" type="noConversion"/>
  </si>
  <si>
    <t>(19+2×24)+3×24</t>
    <phoneticPr fontId="4" type="noConversion"/>
  </si>
  <si>
    <t>盆式支座四氟板带出</t>
    <phoneticPr fontId="4" type="noConversion"/>
  </si>
  <si>
    <t>源潭互通FK0+425.108匝道桥</t>
    <phoneticPr fontId="4" type="noConversion"/>
  </si>
  <si>
    <t>FK0+425.108</t>
    <phoneticPr fontId="4" type="noConversion"/>
  </si>
  <si>
    <t>FK0+318.008</t>
    <phoneticPr fontId="4" type="noConversion"/>
  </si>
  <si>
    <t>FK0+532.208</t>
    <phoneticPr fontId="4" type="noConversion"/>
  </si>
  <si>
    <t>4×24+(4×24+19)</t>
    <phoneticPr fontId="4" type="noConversion"/>
  </si>
  <si>
    <t>已检（1#跨上下部结构）</t>
    <phoneticPr fontId="4" type="noConversion"/>
  </si>
  <si>
    <t>源潭互通X404改路XG1K0+100中桥</t>
    <phoneticPr fontId="4" type="noConversion"/>
  </si>
  <si>
    <t>XG1K0+100</t>
    <phoneticPr fontId="4" type="noConversion"/>
  </si>
  <si>
    <t>XG1K0+057.220</t>
    <phoneticPr fontId="4" type="noConversion"/>
  </si>
  <si>
    <t>XG1K0+142.780</t>
    <phoneticPr fontId="4" type="noConversion"/>
  </si>
  <si>
    <t>线外桥</t>
    <phoneticPr fontId="4" type="noConversion"/>
  </si>
  <si>
    <t>龙狮田大桥</t>
    <phoneticPr fontId="4" type="noConversion"/>
  </si>
  <si>
    <t>K242+579</t>
    <phoneticPr fontId="4" type="noConversion"/>
  </si>
  <si>
    <t>K242+952.5</t>
    <phoneticPr fontId="4" type="noConversion"/>
  </si>
  <si>
    <t>K243+031</t>
    <phoneticPr fontId="4" type="noConversion"/>
  </si>
  <si>
    <t>K243+109.5</t>
    <phoneticPr fontId="4" type="noConversion"/>
  </si>
  <si>
    <t>L：4×25+2×25
R：2×25+4×25</t>
    <phoneticPr fontId="4" type="noConversion"/>
  </si>
  <si>
    <t>已检（R6#跨上下部结构、所有桥墩已签字）</t>
    <phoneticPr fontId="4" type="noConversion"/>
  </si>
  <si>
    <t>RK243+200</t>
    <phoneticPr fontId="4" type="noConversion"/>
  </si>
  <si>
    <t>回龙庙大桥</t>
    <phoneticPr fontId="4" type="noConversion"/>
  </si>
  <si>
    <t>ZK243+583
YK243+595.5</t>
    <phoneticPr fontId="4" type="noConversion"/>
  </si>
  <si>
    <t>ZK243+831.5
YK243+855.877</t>
    <phoneticPr fontId="4" type="noConversion"/>
  </si>
  <si>
    <t>ZK244+035
YK244+047.5</t>
    <phoneticPr fontId="4" type="noConversion"/>
  </si>
  <si>
    <t>ZK244+238.5
YK244+235.632</t>
    <phoneticPr fontId="4" type="noConversion"/>
  </si>
  <si>
    <t>左：4×(4×25)
右：3×25+3×(4×25)</t>
    <phoneticPr fontId="4" type="noConversion"/>
  </si>
  <si>
    <t>左：407
右：382.754</t>
    <phoneticPr fontId="4" type="noConversion"/>
  </si>
  <si>
    <t>L1跨梁体侧土压力</t>
    <phoneticPr fontId="4" type="noConversion"/>
  </si>
  <si>
    <t>已检右幅</t>
    <phoneticPr fontId="4" type="noConversion"/>
  </si>
  <si>
    <t>2021.04.17</t>
    <phoneticPr fontId="4" type="noConversion"/>
  </si>
  <si>
    <t>桥检车</t>
    <phoneticPr fontId="4" type="noConversion"/>
  </si>
  <si>
    <t>K244+739.231主线桥</t>
    <phoneticPr fontId="4" type="noConversion"/>
  </si>
  <si>
    <t>K244+739.231</t>
    <phoneticPr fontId="4" type="noConversion"/>
  </si>
  <si>
    <t>K245+050.231</t>
    <phoneticPr fontId="4" type="noConversion"/>
  </si>
  <si>
    <t>K245+191.231</t>
    <phoneticPr fontId="4" type="noConversion"/>
  </si>
  <si>
    <t>K245+332.231</t>
    <phoneticPr fontId="4" type="noConversion"/>
  </si>
  <si>
    <t>2×（4×25）+3×25m</t>
    <phoneticPr fontId="4" type="noConversion"/>
  </si>
  <si>
    <t>银盏林场大桥</t>
    <phoneticPr fontId="4" type="noConversion"/>
  </si>
  <si>
    <t>ZK245+656
YK245+686</t>
    <phoneticPr fontId="4" type="noConversion"/>
  </si>
  <si>
    <t>ZK245+819.217
YK245+879.5</t>
    <phoneticPr fontId="4" type="noConversion"/>
  </si>
  <si>
    <t>ZK246+108
YK246+138</t>
    <phoneticPr fontId="4" type="noConversion"/>
  </si>
  <si>
    <t>ZK246+396.783
YK246+396.514</t>
    <phoneticPr fontId="4" type="noConversion"/>
  </si>
  <si>
    <t>左：3×30+4×30+4×30+4×30+4×30
右：3×30+3×30+4×30+4×30+3×30</t>
    <phoneticPr fontId="4" type="noConversion"/>
  </si>
  <si>
    <t>左：577.57
右：517.014</t>
    <phoneticPr fontId="4" type="noConversion"/>
  </si>
  <si>
    <t>银盏隧道</t>
    <phoneticPr fontId="4" type="noConversion"/>
  </si>
  <si>
    <t>RK247+000</t>
    <phoneticPr fontId="4" type="noConversion"/>
  </si>
  <si>
    <t>RK248+900</t>
    <phoneticPr fontId="4" type="noConversion"/>
  </si>
  <si>
    <t>大山坑大桥</t>
    <phoneticPr fontId="4" type="noConversion"/>
  </si>
  <si>
    <t>ZK249+095.5
YK249+091.5</t>
    <phoneticPr fontId="4" type="noConversion"/>
  </si>
  <si>
    <t>ZK249+443.28
YK249+402.46</t>
    <phoneticPr fontId="4" type="noConversion"/>
  </si>
  <si>
    <t>ZK249+547.5
YK249+543.5</t>
    <phoneticPr fontId="4" type="noConversion"/>
  </si>
  <si>
    <t>ZK249+651.72
YK249+684.54</t>
    <phoneticPr fontId="4" type="noConversion"/>
  </si>
  <si>
    <t>L：2×（4×25.17）
R：4×25+3×25+4×25</t>
    <phoneticPr fontId="4" type="noConversion"/>
  </si>
  <si>
    <t>L：208.44
R：282</t>
    <phoneticPr fontId="4" type="noConversion"/>
  </si>
  <si>
    <t>右幅入口</t>
    <phoneticPr fontId="4" type="noConversion"/>
  </si>
  <si>
    <t>RK250+230</t>
    <phoneticPr fontId="4" type="noConversion"/>
  </si>
  <si>
    <t>王子山互通AK0+193.911匝道桥</t>
    <phoneticPr fontId="4" type="noConversion"/>
  </si>
  <si>
    <t>AK0+193.911</t>
    <phoneticPr fontId="4" type="noConversion"/>
  </si>
  <si>
    <t>AK0+162.161</t>
    <phoneticPr fontId="4" type="noConversion"/>
  </si>
  <si>
    <t>AK0+225.661</t>
    <phoneticPr fontId="4" type="noConversion"/>
  </si>
  <si>
    <t>2×30</t>
  </si>
  <si>
    <t>王子山互通AK0+873.697匝道桥</t>
    <phoneticPr fontId="4" type="noConversion"/>
  </si>
  <si>
    <t>AK0+873.697</t>
    <phoneticPr fontId="4" type="noConversion"/>
  </si>
  <si>
    <t>AK0+705.497</t>
    <phoneticPr fontId="4" type="noConversion"/>
  </si>
  <si>
    <t>AK1+041.897</t>
    <phoneticPr fontId="4" type="noConversion"/>
  </si>
  <si>
    <t>3×20+3×20+3×25
+3×25+3×20</t>
  </si>
  <si>
    <t>王子山互通AK2+068.59匝道桥</t>
    <phoneticPr fontId="4" type="noConversion"/>
  </si>
  <si>
    <t>AK2+068.59</t>
    <phoneticPr fontId="4" type="noConversion"/>
  </si>
  <si>
    <t>AK2+037.190</t>
    <phoneticPr fontId="4" type="noConversion"/>
  </si>
  <si>
    <t>AK2+099.99</t>
    <phoneticPr fontId="4" type="noConversion"/>
  </si>
  <si>
    <t>20+20+20</t>
  </si>
  <si>
    <t>王子山互通BK0+191.95匝道桥</t>
    <phoneticPr fontId="4" type="noConversion"/>
  </si>
  <si>
    <t>BK0+191.95</t>
    <phoneticPr fontId="4" type="noConversion"/>
  </si>
  <si>
    <t>BK0+092.200</t>
    <phoneticPr fontId="4" type="noConversion"/>
  </si>
  <si>
    <t>BK0+293.700</t>
    <phoneticPr fontId="4" type="noConversion"/>
  </si>
  <si>
    <t>4×25+4×25</t>
  </si>
  <si>
    <t>左幅出口</t>
    <phoneticPr fontId="4" type="noConversion"/>
  </si>
  <si>
    <t>RK250+440</t>
    <phoneticPr fontId="4" type="noConversion"/>
  </si>
  <si>
    <t>风门坳大桥</t>
    <phoneticPr fontId="4" type="noConversion"/>
  </si>
  <si>
    <t>ZK249+978.21
YK249+978.41</t>
    <phoneticPr fontId="4" type="noConversion"/>
  </si>
  <si>
    <t>K250+156.500</t>
    <phoneticPr fontId="4" type="noConversion"/>
  </si>
  <si>
    <t>ZK250+430.21
YK250+430.41</t>
    <phoneticPr fontId="4" type="noConversion"/>
  </si>
  <si>
    <t>K250+703.920</t>
    <phoneticPr fontId="4" type="noConversion"/>
  </si>
  <si>
    <t>2×30+3×（3×30）
+4×30+3×30</t>
  </si>
  <si>
    <t>左：547.42右：547.82</t>
    <phoneticPr fontId="4" type="noConversion"/>
  </si>
  <si>
    <t>丹竹大桥</t>
    <phoneticPr fontId="4" type="noConversion"/>
  </si>
  <si>
    <t>ZK250+688.06
YK250+707.645</t>
    <phoneticPr fontId="4" type="noConversion"/>
  </si>
  <si>
    <t>ZK250+875.736
YK250+914.671</t>
    <phoneticPr fontId="4" type="noConversion"/>
  </si>
  <si>
    <t>ZK251+140.06
YK251+159.645</t>
    <phoneticPr fontId="4" type="noConversion"/>
  </si>
  <si>
    <t>ZK251+404.384
YK251+404.619</t>
    <phoneticPr fontId="4" type="noConversion"/>
  </si>
  <si>
    <t>左：3×40+4×40+2×（3×40）
右：4×（3×40）</t>
    <phoneticPr fontId="4" type="noConversion"/>
  </si>
  <si>
    <t>左：528.648
右：489.948</t>
    <phoneticPr fontId="4" type="noConversion"/>
  </si>
  <si>
    <t>小洞大桥</t>
    <phoneticPr fontId="4" type="noConversion"/>
  </si>
  <si>
    <t>ZK251+290
YK251+227.5</t>
    <phoneticPr fontId="4" type="noConversion"/>
  </si>
  <si>
    <t>ZK251+587.443
YK251+588.519</t>
    <phoneticPr fontId="4" type="noConversion"/>
  </si>
  <si>
    <t>ZK251+742
YK251+679.5</t>
    <phoneticPr fontId="4" type="noConversion"/>
  </si>
  <si>
    <t>ZK251+896.591
YK251+770.477</t>
    <phoneticPr fontId="4" type="noConversion"/>
  </si>
  <si>
    <t>左：5×25+3×25+4×25
右：7×25</t>
    <phoneticPr fontId="4" type="noConversion"/>
  </si>
  <si>
    <t>左：309.154
右：181.958</t>
    <phoneticPr fontId="4" type="noConversion"/>
  </si>
  <si>
    <t>河尾大桥</t>
    <phoneticPr fontId="4" type="noConversion"/>
  </si>
  <si>
    <t>K253+353</t>
    <phoneticPr fontId="4" type="noConversion"/>
  </si>
  <si>
    <t>ZK253+440.953
YK253+438.207</t>
    <phoneticPr fontId="4" type="noConversion"/>
  </si>
  <si>
    <t>ZK253+820
YK253+805</t>
    <phoneticPr fontId="4" type="noConversion"/>
  </si>
  <si>
    <t>ZK254+199.047
YK254+171.793</t>
    <phoneticPr fontId="4" type="noConversion"/>
  </si>
  <si>
    <t>L:5×（3×40）+（3×40+30）
R:6×（3×40）</t>
    <phoneticPr fontId="4" type="noConversion"/>
  </si>
  <si>
    <t>左：758.094
右：733.586</t>
    <phoneticPr fontId="4" type="noConversion"/>
  </si>
  <si>
    <t>深谷大桥</t>
    <phoneticPr fontId="4" type="noConversion"/>
  </si>
  <si>
    <t>K254+017</t>
    <phoneticPr fontId="4" type="noConversion"/>
  </si>
  <si>
    <t>ZK254+240.620
YK254+238.903</t>
    <phoneticPr fontId="4" type="noConversion"/>
  </si>
  <si>
    <t>K254+469</t>
    <phoneticPr fontId="4" type="noConversion"/>
  </si>
  <si>
    <t>ZK254+697.380
YK254+699.097</t>
    <phoneticPr fontId="4" type="noConversion"/>
  </si>
  <si>
    <t>5×25+4×25+4×25+5×25</t>
    <phoneticPr fontId="4" type="noConversion"/>
  </si>
  <si>
    <t>左：456.76
右：460.194</t>
    <phoneticPr fontId="4" type="noConversion"/>
  </si>
  <si>
    <t>下部墩柱已徒步</t>
    <phoneticPr fontId="4" type="noConversion"/>
  </si>
  <si>
    <t>2021.04.13</t>
    <phoneticPr fontId="4" type="noConversion"/>
  </si>
  <si>
    <t>RK255+700</t>
    <phoneticPr fontId="4" type="noConversion"/>
  </si>
  <si>
    <t>K255+987.20主线桥</t>
    <phoneticPr fontId="4" type="noConversion"/>
  </si>
  <si>
    <t>K255+987.20</t>
    <phoneticPr fontId="4" type="noConversion"/>
  </si>
  <si>
    <t>K256+411.70</t>
    <phoneticPr fontId="4" type="noConversion"/>
  </si>
  <si>
    <t>K256+439.20</t>
    <phoneticPr fontId="4" type="noConversion"/>
  </si>
  <si>
    <t>K256+456.70</t>
    <phoneticPr fontId="4" type="noConversion"/>
  </si>
  <si>
    <t>1×35</t>
    <phoneticPr fontId="4" type="noConversion"/>
  </si>
  <si>
    <t>梯面互通AK0+681.000匝道桥</t>
    <phoneticPr fontId="4" type="noConversion"/>
  </si>
  <si>
    <t>AK0+681.000</t>
    <phoneticPr fontId="4" type="noConversion"/>
  </si>
  <si>
    <t>AK0+638.200</t>
    <phoneticPr fontId="4" type="noConversion"/>
  </si>
  <si>
    <t>AK0+732.800</t>
    <phoneticPr fontId="4" type="noConversion"/>
  </si>
  <si>
    <t>国道106跨线桥</t>
    <phoneticPr fontId="4" type="noConversion"/>
  </si>
  <si>
    <t>K256+580.5</t>
    <phoneticPr fontId="4" type="noConversion"/>
  </si>
  <si>
    <t>K256+854.50</t>
    <phoneticPr fontId="4" type="noConversion"/>
  </si>
  <si>
    <t>K257+032.5</t>
    <phoneticPr fontId="4" type="noConversion"/>
  </si>
  <si>
    <t>K257+210.50</t>
    <phoneticPr fontId="4" type="noConversion"/>
  </si>
  <si>
    <t>（20+2×30）+（42+65+42）+（4×30）</t>
    <phoneticPr fontId="4" type="noConversion"/>
  </si>
  <si>
    <t>已检（桥台及下部墩柱）</t>
    <phoneticPr fontId="4" type="noConversion"/>
  </si>
  <si>
    <t>RK257+100</t>
    <phoneticPr fontId="4" type="noConversion"/>
  </si>
  <si>
    <t>联丰大桥</t>
    <phoneticPr fontId="4" type="noConversion"/>
  </si>
  <si>
    <t>ZK257+491  YK257+503.5</t>
    <phoneticPr fontId="4" type="noConversion"/>
  </si>
  <si>
    <t>ZK257+851.647
YK257+876.961</t>
    <phoneticPr fontId="4" type="noConversion"/>
  </si>
  <si>
    <t>ZK257+943
YK257+955.5</t>
    <phoneticPr fontId="4" type="noConversion"/>
  </si>
  <si>
    <t>ZK258+034.517  YK258+034.039</t>
    <phoneticPr fontId="4" type="noConversion"/>
  </si>
  <si>
    <t>左：7×25
右：6×25</t>
    <phoneticPr fontId="4" type="noConversion"/>
  </si>
  <si>
    <t>左：182.87 
右：157.078</t>
    <phoneticPr fontId="4" type="noConversion"/>
  </si>
  <si>
    <t>花山隧道</t>
    <phoneticPr fontId="4" type="noConversion"/>
  </si>
  <si>
    <t>RK258+500</t>
    <phoneticPr fontId="4" type="noConversion"/>
  </si>
  <si>
    <t>RK260+300</t>
    <phoneticPr fontId="4" type="noConversion"/>
  </si>
  <si>
    <t>狮民特大桥</t>
    <phoneticPr fontId="4" type="noConversion"/>
  </si>
  <si>
    <t>ZK260+593.4
YK260+763.25</t>
    <phoneticPr fontId="4" type="noConversion"/>
  </si>
  <si>
    <t>ZK260+174.8
YK260+524.7</t>
    <phoneticPr fontId="4" type="noConversion"/>
  </si>
  <si>
    <t>ZK261+823
YK261+825</t>
    <phoneticPr fontId="4" type="noConversion"/>
  </si>
  <si>
    <t>左：(2×30+40+30)+3×30+4×(4×30）+6×（3×40.4）+3×30+4×30；           
 右：3×（4×30）+6×（3×40）+3×30+4×30</t>
    <phoneticPr fontId="4" type="noConversion"/>
  </si>
  <si>
    <t>左：1648.2       右：1300.3</t>
    <phoneticPr fontId="4" type="noConversion"/>
  </si>
  <si>
    <t>花城服务区</t>
    <phoneticPr fontId="4" type="noConversion"/>
  </si>
  <si>
    <t>RK262+400</t>
    <phoneticPr fontId="4" type="noConversion"/>
  </si>
  <si>
    <t>RK263+300</t>
    <phoneticPr fontId="4" type="noConversion"/>
  </si>
  <si>
    <t>狮茅岭大桥</t>
    <phoneticPr fontId="4" type="noConversion"/>
  </si>
  <si>
    <t>ZK263+547
YK263+556.5</t>
    <phoneticPr fontId="4" type="noConversion"/>
  </si>
  <si>
    <t>ZK263+944.5
YK263+953.746</t>
    <phoneticPr fontId="4" type="noConversion"/>
  </si>
  <si>
    <t>ZK263+999
YK264+008.5</t>
    <phoneticPr fontId="4" type="noConversion"/>
  </si>
  <si>
    <t>ZK264+053.5
YK264+063.254</t>
    <phoneticPr fontId="4" type="noConversion"/>
  </si>
  <si>
    <t>30+40+30</t>
    <phoneticPr fontId="4" type="noConversion"/>
  </si>
  <si>
    <t>左：109  右：109.508</t>
    <phoneticPr fontId="4" type="noConversion"/>
  </si>
  <si>
    <t>①盆式支座位移超限；②下部冲刷淘空</t>
    <phoneticPr fontId="4" type="noConversion"/>
  </si>
  <si>
    <t>山前旅游大道跨线桥</t>
    <phoneticPr fontId="4" type="noConversion"/>
  </si>
  <si>
    <t xml:space="preserve"> K264+151.50</t>
    <phoneticPr fontId="4" type="noConversion"/>
  </si>
  <si>
    <t>K264+484</t>
    <phoneticPr fontId="4" type="noConversion"/>
  </si>
  <si>
    <t>K264+528.4</t>
    <phoneticPr fontId="4" type="noConversion"/>
  </si>
  <si>
    <t>K264+572.8</t>
    <phoneticPr fontId="4" type="noConversion"/>
  </si>
  <si>
    <t>2×40</t>
    <phoneticPr fontId="4" type="noConversion"/>
  </si>
  <si>
    <t>花城互通AK0+627.7匝道桥</t>
    <phoneticPr fontId="4" type="noConversion"/>
  </si>
  <si>
    <t xml:space="preserve"> AK0+627.700</t>
    <phoneticPr fontId="4" type="noConversion"/>
  </si>
  <si>
    <t>AK0+534.5</t>
    <phoneticPr fontId="4" type="noConversion"/>
  </si>
  <si>
    <t xml:space="preserve"> AK0+627.700</t>
    <phoneticPr fontId="4" type="noConversion"/>
  </si>
  <si>
    <t>AK0+720.9</t>
    <phoneticPr fontId="4" type="noConversion"/>
  </si>
  <si>
    <t>34+52+34+3×20</t>
    <phoneticPr fontId="4" type="noConversion"/>
  </si>
  <si>
    <t>花城互通AK0+827匝道桥</t>
    <phoneticPr fontId="4" type="noConversion"/>
  </si>
  <si>
    <t>AK0+827.000</t>
    <phoneticPr fontId="4" type="noConversion"/>
  </si>
  <si>
    <t>AK0+791.3</t>
    <phoneticPr fontId="4" type="noConversion"/>
  </si>
  <si>
    <t>AK0+827.000</t>
    <phoneticPr fontId="4" type="noConversion"/>
  </si>
  <si>
    <t>AK0+962.7</t>
    <phoneticPr fontId="4" type="noConversion"/>
  </si>
  <si>
    <t>20+25+20</t>
  </si>
  <si>
    <t>花城高架桥</t>
    <phoneticPr fontId="4" type="noConversion"/>
  </si>
  <si>
    <t>K266+395</t>
    <phoneticPr fontId="4" type="noConversion"/>
  </si>
  <si>
    <t>K266+143.8</t>
    <phoneticPr fontId="4" type="noConversion"/>
  </si>
  <si>
    <t>K266+847</t>
    <phoneticPr fontId="4" type="noConversion"/>
  </si>
  <si>
    <t>K267+550.2</t>
    <phoneticPr fontId="4" type="noConversion"/>
  </si>
  <si>
    <t>左：5×（4×25）+6×（5×25）+2×（3×25）；
右：6×（4×25）+2×（5×25）+3×25+2（5×25）+3×（3×25）m</t>
    <phoneticPr fontId="4" type="noConversion"/>
  </si>
  <si>
    <t>下部结构墩柱、桥台</t>
    <phoneticPr fontId="4" type="noConversion"/>
  </si>
  <si>
    <t>花山北互通JBK35+734.070主线拼宽桥</t>
    <phoneticPr fontId="4" type="noConversion"/>
  </si>
  <si>
    <t>JBK35+734.070</t>
    <phoneticPr fontId="4" type="noConversion"/>
  </si>
  <si>
    <t>JBZK35+620.994
JBYK35+350.994</t>
    <phoneticPr fontId="4" type="noConversion"/>
  </si>
  <si>
    <t>JBK36+690.494</t>
    <phoneticPr fontId="4" type="noConversion"/>
  </si>
  <si>
    <t>L：4×30+(40.3+38.2+16.5)+2×(4×30)+(3×30+22)+(33.68+30.9+18.42)+2×(5×30)+(30+26.5+2×30)
R：4×30+5×30+4×30+(17.7+37+40.3)+2×(4×30)+(3×30+22)+(17.94+31.3+33.76)+2×(5×30)+(30+26.5+2×30)</t>
    <phoneticPr fontId="4" type="noConversion"/>
  </si>
  <si>
    <t>L：1069.56
R：1339.56</t>
    <phoneticPr fontId="4" type="noConversion"/>
  </si>
  <si>
    <t>其他</t>
    <phoneticPr fontId="4" type="noConversion"/>
  </si>
  <si>
    <t>花山北互通机场高速北延线左线大桥</t>
    <phoneticPr fontId="4" type="noConversion"/>
  </si>
  <si>
    <t>JBZK0+749.4</t>
    <phoneticPr fontId="4" type="noConversion"/>
  </si>
  <si>
    <t>JBZK0+421.6</t>
    <phoneticPr fontId="4" type="noConversion"/>
  </si>
  <si>
    <t>JBZK1+077.2</t>
    <phoneticPr fontId="4" type="noConversion"/>
  </si>
  <si>
    <t>3×25+4×45+2×34.6+5×25+2×（4×25）</t>
    <phoneticPr fontId="4" type="noConversion"/>
  </si>
  <si>
    <t>花山北互通AK1+199.557匝道大桥</t>
    <phoneticPr fontId="4" type="noConversion"/>
  </si>
  <si>
    <t>AK1+199.557</t>
    <phoneticPr fontId="4" type="noConversion"/>
  </si>
  <si>
    <t>AK0+942.357</t>
  </si>
  <si>
    <t>AK1+435.357</t>
    <phoneticPr fontId="4" type="noConversion"/>
  </si>
  <si>
    <t>(35+48+35)+5×30+5×30+4×25</t>
  </si>
  <si>
    <t>花山北互通BK0+494.469匝道大桥</t>
    <phoneticPr fontId="4" type="noConversion"/>
  </si>
  <si>
    <t>BK0+494.469</t>
    <phoneticPr fontId="4" type="noConversion"/>
  </si>
  <si>
    <t>BK0+206.369</t>
  </si>
  <si>
    <t>BK0+804.369</t>
  </si>
  <si>
    <t>2×(3×25)+4×29.75+4×25+5×25+3×20+3×23</t>
  </si>
  <si>
    <t>MRK268+845.572主线拼宽桥</t>
    <phoneticPr fontId="4" type="noConversion"/>
  </si>
  <si>
    <t>MRK268+845.572</t>
    <phoneticPr fontId="4" type="noConversion"/>
  </si>
  <si>
    <t>MRK269+177.572</t>
    <phoneticPr fontId="4" type="noConversion"/>
  </si>
  <si>
    <t>MRK269+297.572</t>
    <phoneticPr fontId="4" type="noConversion"/>
  </si>
  <si>
    <t>MRK269+417.572</t>
    <phoneticPr fontId="4" type="noConversion"/>
  </si>
  <si>
    <t>2×（4×30）</t>
  </si>
  <si>
    <t>MRK269+587.064主线右幅拼宽桥</t>
    <phoneticPr fontId="4" type="noConversion"/>
  </si>
  <si>
    <t>MRK269+587.064</t>
    <phoneticPr fontId="4" type="noConversion"/>
  </si>
  <si>
    <t>MRK269+967.613</t>
    <phoneticPr fontId="4" type="noConversion"/>
  </si>
  <si>
    <t>MRK270+327.613</t>
    <phoneticPr fontId="4" type="noConversion"/>
  </si>
  <si>
    <t>MRK270+142.613</t>
    <phoneticPr fontId="4" type="noConversion"/>
  </si>
  <si>
    <t>3×25+4×25</t>
  </si>
  <si>
    <t>花山北互通JBK33+508.4小桥</t>
    <phoneticPr fontId="4" type="noConversion"/>
  </si>
  <si>
    <t>JBK33+504.9</t>
    <phoneticPr fontId="4" type="noConversion"/>
  </si>
  <si>
    <t>JBK33+494.86</t>
    <phoneticPr fontId="4" type="noConversion"/>
  </si>
  <si>
    <t>JBK33+508.4</t>
    <phoneticPr fontId="4" type="noConversion"/>
  </si>
  <si>
    <t>JBK33+521.94</t>
    <phoneticPr fontId="4" type="noConversion"/>
  </si>
  <si>
    <t>现浇钢筋砼实心板</t>
    <phoneticPr fontId="4" type="noConversion"/>
  </si>
  <si>
    <t>花山北互通JBYK0+351.95小桥</t>
    <phoneticPr fontId="4" type="noConversion"/>
  </si>
  <si>
    <t>JBYK0+351.95</t>
    <phoneticPr fontId="4" type="noConversion"/>
  </si>
  <si>
    <t>JBYK0+338.41</t>
  </si>
  <si>
    <t>JBYK0+365.49</t>
  </si>
  <si>
    <t>负责人</t>
    <phoneticPr fontId="3" type="noConversion"/>
  </si>
  <si>
    <t>左幅</t>
    <phoneticPr fontId="3" type="noConversion"/>
  </si>
  <si>
    <t>右幅</t>
    <phoneticPr fontId="3" type="noConversion"/>
  </si>
  <si>
    <t>刘博岗</t>
    <phoneticPr fontId="3" type="noConversion"/>
  </si>
  <si>
    <t>吴夜南</t>
    <phoneticPr fontId="3" type="noConversion"/>
  </si>
  <si>
    <t>黄康辉</t>
    <phoneticPr fontId="3" type="noConversion"/>
  </si>
  <si>
    <t>唐宇杰</t>
    <phoneticPr fontId="3" type="noConversion"/>
  </si>
  <si>
    <t>廖金金</t>
    <phoneticPr fontId="3" type="noConversion"/>
  </si>
  <si>
    <t>实施顺序（数字为顺序）</t>
    <phoneticPr fontId="3" type="noConversion"/>
  </si>
  <si>
    <t>广乐北桥检2020/07/29工作安排</t>
    <phoneticPr fontId="3" type="noConversion"/>
  </si>
  <si>
    <t>检测人员</t>
    <phoneticPr fontId="3" type="noConversion"/>
  </si>
  <si>
    <t>车辆</t>
    <phoneticPr fontId="3" type="noConversion"/>
  </si>
  <si>
    <t>桥检车</t>
    <phoneticPr fontId="3" type="noConversion"/>
  </si>
  <si>
    <t>桥梁</t>
    <phoneticPr fontId="3" type="noConversion"/>
  </si>
  <si>
    <t>备注</t>
    <phoneticPr fontId="3" type="noConversion"/>
  </si>
  <si>
    <t>检测组1</t>
    <phoneticPr fontId="3" type="noConversion"/>
  </si>
  <si>
    <t>谢丰顺、吴夜南、黄康辉</t>
    <phoneticPr fontId="3" type="noConversion"/>
  </si>
  <si>
    <t>李开春</t>
    <phoneticPr fontId="3" type="noConversion"/>
  </si>
  <si>
    <t>桥检车1</t>
    <phoneticPr fontId="3" type="noConversion"/>
  </si>
  <si>
    <t>①检测人员8:00出发；                                       ②桥检车8:00前到达源潭收费站待命</t>
    <phoneticPr fontId="3" type="noConversion"/>
  </si>
  <si>
    <t>检测组2</t>
    <phoneticPr fontId="3" type="noConversion"/>
  </si>
  <si>
    <t>廖金金、刘博岗、唐宇杰</t>
    <phoneticPr fontId="3" type="noConversion"/>
  </si>
  <si>
    <t>钟伟聪</t>
    <phoneticPr fontId="3" type="noConversion"/>
  </si>
  <si>
    <t>①检测人员8:00出发；                                       ②桥检车8.00前到达乐昌收费站待命</t>
    <phoneticPr fontId="3" type="noConversion"/>
  </si>
  <si>
    <t>围蔽组1</t>
    <phoneticPr fontId="3" type="noConversion"/>
  </si>
  <si>
    <t>1台车</t>
    <phoneticPr fontId="3" type="noConversion"/>
  </si>
  <si>
    <r>
      <t>①到，确保</t>
    </r>
    <r>
      <rPr>
        <sz val="11"/>
        <color rgb="FFFF0000"/>
        <rFont val="等线"/>
        <family val="3"/>
        <charset val="134"/>
        <scheme val="minor"/>
      </rPr>
      <t>9：00前完成围蔽长沙方向K63+500</t>
    </r>
    <r>
      <rPr>
        <sz val="11"/>
        <rFont val="等线"/>
        <family val="3"/>
        <charset val="134"/>
        <scheme val="minor"/>
      </rPr>
      <t>（应急车道围蔽)</t>
    </r>
    <r>
      <rPr>
        <sz val="11"/>
        <color theme="1"/>
        <rFont val="等线"/>
        <family val="2"/>
        <scheme val="minor"/>
      </rPr>
      <t>；                                   ②接近检测完（等通知）再接着去封</t>
    </r>
    <r>
      <rPr>
        <sz val="11"/>
        <color rgb="FFFF0000"/>
        <rFont val="等线"/>
        <family val="3"/>
        <charset val="134"/>
        <scheme val="minor"/>
      </rPr>
      <t>长沙方向K57</t>
    </r>
    <r>
      <rPr>
        <sz val="11"/>
        <color theme="1"/>
        <rFont val="等线"/>
        <family val="2"/>
        <scheme val="minor"/>
      </rPr>
      <t>(应急车道围蔽）；                                      ③接近检测完（等通知）再接着去封</t>
    </r>
    <r>
      <rPr>
        <sz val="11"/>
        <color rgb="FFFF0000"/>
        <rFont val="等线"/>
        <family val="3"/>
        <charset val="134"/>
        <scheme val="minor"/>
      </rPr>
      <t>长沙方向K53+600</t>
    </r>
    <r>
      <rPr>
        <sz val="11"/>
        <color theme="1"/>
        <rFont val="等线"/>
        <family val="2"/>
        <scheme val="minor"/>
      </rPr>
      <t>(应急车道围蔽）</t>
    </r>
    <phoneticPr fontId="3" type="noConversion"/>
  </si>
  <si>
    <t>围蔽组2</t>
    <phoneticPr fontId="3" type="noConversion"/>
  </si>
  <si>
    <r>
      <t>①到乐昌收费站掉头，确保</t>
    </r>
    <r>
      <rPr>
        <sz val="11"/>
        <color rgb="FFFF0000"/>
        <rFont val="等线"/>
        <family val="3"/>
        <charset val="134"/>
        <scheme val="minor"/>
      </rPr>
      <t>9：00前完成围蔽长沙方向K26+500</t>
    </r>
    <r>
      <rPr>
        <sz val="11"/>
        <color theme="1"/>
        <rFont val="等线"/>
        <family val="2"/>
        <scheme val="minor"/>
      </rPr>
      <t xml:space="preserve">（应急车道围蔽)；               ②后续另行安排 （广州方向K53~ K63)              </t>
    </r>
    <phoneticPr fontId="3" type="noConversion"/>
  </si>
  <si>
    <t>广乐南桥检2021/04/18工作安排</t>
    <phoneticPr fontId="3" type="noConversion"/>
  </si>
  <si>
    <t>防撞车</t>
    <phoneticPr fontId="3" type="noConversion"/>
  </si>
  <si>
    <t>桥检车组1</t>
    <phoneticPr fontId="3" type="noConversion"/>
  </si>
  <si>
    <t>防撞车组1</t>
    <phoneticPr fontId="3" type="noConversion"/>
  </si>
  <si>
    <t>①检测人员7:30出发；                                       ②桥检车及防撞车确保8.00前在梯面收费站待命。（源潭过磅坏了，可能上不了，所以早点出发。）</t>
    <phoneticPr fontId="3" type="noConversion"/>
  </si>
  <si>
    <t>桥检车组2</t>
    <phoneticPr fontId="3" type="noConversion"/>
  </si>
  <si>
    <t>防撞车组2</t>
    <phoneticPr fontId="3" type="noConversion"/>
  </si>
  <si>
    <t>①检测人员7:30出发；                                       ②桥检车及防撞车确保8.00前在梯面收费站待命（源潭过磅坏了，可能上不了，所以早点出发。）</t>
    <phoneticPr fontId="3" type="noConversion"/>
  </si>
  <si>
    <t>围蔽组</t>
    <phoneticPr fontId="3" type="noConversion"/>
  </si>
  <si>
    <t>2台货车</t>
    <phoneticPr fontId="3" type="noConversion"/>
  </si>
  <si>
    <r>
      <t>①</t>
    </r>
    <r>
      <rPr>
        <sz val="11"/>
        <color rgb="FFFF0000"/>
        <rFont val="等线"/>
        <family val="3"/>
        <charset val="134"/>
        <scheme val="minor"/>
      </rPr>
      <t>6：00前报监控</t>
    </r>
    <r>
      <rPr>
        <sz val="11"/>
        <color theme="1"/>
        <rFont val="等线"/>
        <family val="2"/>
        <scheme val="minor"/>
      </rPr>
      <t>；监控中心允许围蔽后，</t>
    </r>
    <r>
      <rPr>
        <sz val="11"/>
        <color rgb="FFFF0000"/>
        <rFont val="等线"/>
        <family val="3"/>
        <charset val="134"/>
        <scheme val="minor"/>
      </rPr>
      <t>6:00</t>
    </r>
    <r>
      <rPr>
        <sz val="11"/>
        <color theme="1"/>
        <rFont val="等线"/>
        <family val="2"/>
        <scheme val="minor"/>
      </rPr>
      <t xml:space="preserve">出发，梯面收费站掉头（围蔽韶关方向ZK246+500~ ZK245+000;                                       ②1台车放牌绑牌 （注意有冲突的限速牌要遮掉），另1台车放锥桶（路边有些锥桶是新粤交通的，优先用他们的，把他们的锥桶摆出来，不够再用自己的锥桶）。                  </t>
    </r>
    <phoneticPr fontId="3" type="noConversion"/>
  </si>
  <si>
    <t>RK206+400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</si>
</sst>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"/>
    <numFmt numFmtId="177" formatCode="\K0\+000.00"/>
    <numFmt numFmtId="178" formatCode="\K00\+000.00"/>
    <numFmt numFmtId="179" formatCode="0.0_ "/>
    <numFmt numFmtId="180" formatCode="#&quot;×&quot;##"/>
  </numFmts>
  <fonts count="20" x14ac:knownFonts="1">
    <font>
      <sz val="11"/>
      <color theme="1"/>
      <name val="等线"/>
      <family val="2"/>
      <scheme val="minor"/>
    </font>
    <font>
      <sz val="12"/>
      <name val="宋体"/>
      <charset val="134"/>
    </font>
    <font>
      <b/>
      <sz val="14"/>
      <name val="宋体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5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5"/>
      <name val="宋体"/>
      <family val="3"/>
      <charset val="134"/>
    </font>
    <font>
      <sz val="5"/>
      <name val="Times New Roman"/>
      <family val="1"/>
    </font>
    <font>
      <b/>
      <sz val="12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</cellStyleXfs>
  <cellXfs count="159">
    <xf numFmtId="0" fontId="0" fillId="0" borderId="0" xfId="0"/>
    <xf numFmtId="0" fontId="2" fillId="2" borderId="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6" fillId="2" borderId="2" xfId="1" applyFont="1" applyFill="1" applyBorder="1" applyAlignment="1">
      <alignment horizontal="center" vertical="center" wrapText="1" shrinkToFit="1"/>
    </xf>
    <xf numFmtId="0" fontId="6" fillId="3" borderId="2" xfId="1" applyFont="1" applyFill="1" applyBorder="1" applyAlignment="1">
      <alignment horizontal="center" vertical="center" wrapText="1" shrinkToFit="1"/>
    </xf>
    <xf numFmtId="0" fontId="6" fillId="2" borderId="2" xfId="1" applyFont="1" applyFill="1" applyBorder="1" applyAlignment="1">
      <alignment horizontal="center" vertical="center" shrinkToFit="1"/>
    </xf>
    <xf numFmtId="0" fontId="6" fillId="2" borderId="3" xfId="1" applyFont="1" applyFill="1" applyBorder="1" applyAlignment="1">
      <alignment horizontal="center" vertical="center" wrapText="1" shrinkToFit="1"/>
    </xf>
    <xf numFmtId="0" fontId="7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 shrinkToFit="1"/>
    </xf>
    <xf numFmtId="0" fontId="9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 shrinkToFit="1"/>
    </xf>
    <xf numFmtId="0" fontId="10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7" fillId="4" borderId="2" xfId="1" applyFont="1" applyFill="1" applyBorder="1" applyAlignment="1">
      <alignment vertical="center"/>
    </xf>
    <xf numFmtId="0" fontId="1" fillId="4" borderId="2" xfId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  <xf numFmtId="0" fontId="1" fillId="4" borderId="0" xfId="1" applyFill="1" applyAlignment="1">
      <alignment vertical="center" wrapText="1"/>
    </xf>
    <xf numFmtId="0" fontId="1" fillId="4" borderId="0" xfId="1" applyFill="1"/>
    <xf numFmtId="0" fontId="1" fillId="4" borderId="2" xfId="1" applyFill="1" applyBorder="1" applyAlignment="1">
      <alignment horizontal="center" vertical="center" wrapText="1"/>
    </xf>
    <xf numFmtId="0" fontId="1" fillId="4" borderId="2" xfId="1" applyFill="1" applyBorder="1" applyAlignment="1">
      <alignment vertical="center"/>
    </xf>
    <xf numFmtId="0" fontId="11" fillId="3" borderId="2" xfId="1" applyFont="1" applyFill="1" applyBorder="1" applyAlignment="1">
      <alignment horizontal="center" vertical="center" wrapText="1" shrinkToFit="1"/>
    </xf>
    <xf numFmtId="0" fontId="7" fillId="4" borderId="2" xfId="1" applyFont="1" applyFill="1" applyBorder="1" applyAlignment="1">
      <alignment horizontal="center" vertical="center" wrapText="1"/>
    </xf>
    <xf numFmtId="0" fontId="1" fillId="4" borderId="2" xfId="1" applyFill="1" applyBorder="1" applyAlignment="1">
      <alignment vertical="center" wrapText="1"/>
    </xf>
    <xf numFmtId="0" fontId="1" fillId="4" borderId="0" xfId="1" applyFill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176" fontId="8" fillId="4" borderId="2" xfId="1" applyNumberFormat="1" applyFont="1" applyFill="1" applyBorder="1" applyAlignment="1">
      <alignment horizontal="center" vertical="center" wrapText="1"/>
    </xf>
    <xf numFmtId="49" fontId="12" fillId="4" borderId="2" xfId="1" applyNumberFormat="1" applyFont="1" applyFill="1" applyBorder="1" applyAlignment="1">
      <alignment horizontal="center" vertical="center" wrapText="1"/>
    </xf>
    <xf numFmtId="176" fontId="8" fillId="4" borderId="2" xfId="1" applyNumberFormat="1" applyFont="1" applyFill="1" applyBorder="1" applyAlignment="1">
      <alignment horizontal="center" vertical="center"/>
    </xf>
    <xf numFmtId="3" fontId="8" fillId="4" borderId="2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 shrinkToFit="1"/>
    </xf>
    <xf numFmtId="0" fontId="9" fillId="6" borderId="2" xfId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 wrapText="1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vertical="center" wrapText="1"/>
    </xf>
    <xf numFmtId="0" fontId="1" fillId="6" borderId="0" xfId="1" applyFill="1"/>
    <xf numFmtId="0" fontId="7" fillId="6" borderId="2" xfId="1" applyFont="1" applyFill="1" applyBorder="1" applyAlignment="1">
      <alignment horizontal="center" vertical="center" wrapText="1"/>
    </xf>
    <xf numFmtId="0" fontId="7" fillId="6" borderId="0" xfId="1" applyFont="1" applyFill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9" fillId="6" borderId="2" xfId="1" applyFont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 shrinkToFit="1"/>
    </xf>
    <xf numFmtId="0" fontId="9" fillId="7" borderId="2" xfId="1" applyFont="1" applyFill="1" applyBorder="1" applyAlignment="1">
      <alignment horizontal="center" vertical="center" wrapText="1"/>
    </xf>
    <xf numFmtId="0" fontId="10" fillId="7" borderId="2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 wrapText="1"/>
    </xf>
    <xf numFmtId="0" fontId="1" fillId="7" borderId="0" xfId="1" applyFill="1" applyAlignment="1">
      <alignment horizontal="center" vertical="center" wrapText="1"/>
    </xf>
    <xf numFmtId="0" fontId="1" fillId="7" borderId="0" xfId="1" applyFill="1" applyAlignment="1">
      <alignment vertical="center" wrapText="1"/>
    </xf>
    <xf numFmtId="0" fontId="1" fillId="7" borderId="0" xfId="1" applyFill="1"/>
    <xf numFmtId="0" fontId="1" fillId="7" borderId="2" xfId="1" applyFill="1" applyBorder="1" applyAlignment="1">
      <alignment horizontal="center" vertical="center"/>
    </xf>
    <xf numFmtId="177" fontId="9" fillId="7" borderId="2" xfId="1" applyNumberFormat="1" applyFont="1" applyFill="1" applyBorder="1" applyAlignment="1">
      <alignment horizontal="center" vertical="center" wrapText="1"/>
    </xf>
    <xf numFmtId="178" fontId="9" fillId="7" borderId="2" xfId="1" applyNumberFormat="1" applyFont="1" applyFill="1" applyBorder="1" applyAlignment="1">
      <alignment horizontal="center" vertical="center" wrapText="1"/>
    </xf>
    <xf numFmtId="49" fontId="10" fillId="7" borderId="2" xfId="1" applyNumberFormat="1" applyFont="1" applyFill="1" applyBorder="1" applyAlignment="1">
      <alignment horizontal="center" vertical="center" wrapText="1"/>
    </xf>
    <xf numFmtId="179" fontId="9" fillId="7" borderId="2" xfId="1" applyNumberFormat="1" applyFont="1" applyFill="1" applyBorder="1" applyAlignment="1">
      <alignment horizontal="center" vertical="center" wrapText="1"/>
    </xf>
    <xf numFmtId="0" fontId="9" fillId="7" borderId="2" xfId="2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center" vertical="center" wrapText="1"/>
    </xf>
    <xf numFmtId="0" fontId="8" fillId="8" borderId="2" xfId="1" applyFont="1" applyFill="1" applyBorder="1" applyAlignment="1">
      <alignment horizontal="center" vertical="center" wrapText="1" shrinkToFit="1"/>
    </xf>
    <xf numFmtId="0" fontId="9" fillId="8" borderId="2" xfId="1" applyFont="1" applyFill="1" applyBorder="1" applyAlignment="1">
      <alignment horizontal="center" vertical="center" wrapText="1"/>
    </xf>
    <xf numFmtId="0" fontId="8" fillId="8" borderId="2" xfId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center" vertical="center" wrapText="1"/>
    </xf>
    <xf numFmtId="0" fontId="8" fillId="8" borderId="2" xfId="1" applyFont="1" applyFill="1" applyBorder="1" applyAlignment="1">
      <alignment horizontal="center" vertical="center"/>
    </xf>
    <xf numFmtId="0" fontId="9" fillId="8" borderId="3" xfId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/>
    </xf>
    <xf numFmtId="0" fontId="1" fillId="8" borderId="2" xfId="1" applyFill="1" applyBorder="1" applyAlignment="1">
      <alignment horizontal="center" vertical="center"/>
    </xf>
    <xf numFmtId="0" fontId="1" fillId="8" borderId="0" xfId="1" applyFill="1" applyAlignment="1">
      <alignment horizontal="center" vertical="center" wrapText="1"/>
    </xf>
    <xf numFmtId="0" fontId="1" fillId="8" borderId="0" xfId="1" applyFill="1" applyAlignment="1">
      <alignment vertical="center" wrapText="1"/>
    </xf>
    <xf numFmtId="0" fontId="1" fillId="8" borderId="0" xfId="1" applyFill="1"/>
    <xf numFmtId="0" fontId="1" fillId="8" borderId="2" xfId="1" applyFill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8" borderId="4" xfId="1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180" fontId="12" fillId="8" borderId="2" xfId="1" applyNumberFormat="1" applyFont="1" applyFill="1" applyBorder="1" applyAlignment="1">
      <alignment horizontal="center" vertical="center" wrapText="1"/>
    </xf>
    <xf numFmtId="0" fontId="1" fillId="8" borderId="6" xfId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 wrapText="1"/>
    </xf>
    <xf numFmtId="0" fontId="8" fillId="8" borderId="3" xfId="2" applyFont="1" applyFill="1" applyBorder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9" fillId="8" borderId="2" xfId="2" applyFont="1" applyFill="1" applyBorder="1" applyAlignment="1">
      <alignment horizontal="center" vertical="center" wrapText="1"/>
    </xf>
    <xf numFmtId="0" fontId="8" fillId="8" borderId="2" xfId="2" applyFont="1" applyFill="1" applyBorder="1" applyAlignment="1">
      <alignment horizontal="center" vertical="center" wrapText="1"/>
    </xf>
    <xf numFmtId="0" fontId="12" fillId="8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7" fillId="8" borderId="0" xfId="1" applyFont="1" applyFill="1" applyAlignment="1">
      <alignment vertical="center" wrapText="1"/>
    </xf>
    <xf numFmtId="0" fontId="1" fillId="8" borderId="2" xfId="1" applyFill="1" applyBorder="1" applyAlignment="1">
      <alignment horizontal="center" vertical="center"/>
    </xf>
    <xf numFmtId="0" fontId="8" fillId="9" borderId="2" xfId="1" applyFont="1" applyFill="1" applyBorder="1" applyAlignment="1">
      <alignment horizontal="center" vertical="center" wrapText="1" shrinkToFit="1"/>
    </xf>
    <xf numFmtId="0" fontId="9" fillId="9" borderId="2" xfId="2" applyFont="1" applyFill="1" applyBorder="1" applyAlignment="1">
      <alignment horizontal="center" vertical="center" wrapText="1"/>
    </xf>
    <xf numFmtId="0" fontId="8" fillId="9" borderId="2" xfId="2" applyFont="1" applyFill="1" applyBorder="1" applyAlignment="1">
      <alignment horizontal="center" vertical="center" wrapText="1"/>
    </xf>
    <xf numFmtId="0" fontId="12" fillId="9" borderId="2" xfId="2" applyFont="1" applyFill="1" applyBorder="1" applyAlignment="1">
      <alignment horizontal="center" vertical="center" wrapText="1"/>
    </xf>
    <xf numFmtId="0" fontId="8" fillId="9" borderId="2" xfId="1" applyFont="1" applyFill="1" applyBorder="1" applyAlignment="1">
      <alignment horizontal="center" vertical="center" wrapText="1"/>
    </xf>
    <xf numFmtId="0" fontId="8" fillId="9" borderId="3" xfId="2" applyFont="1" applyFill="1" applyBorder="1" applyAlignment="1">
      <alignment horizontal="center" vertical="center" wrapText="1"/>
    </xf>
    <xf numFmtId="0" fontId="7" fillId="9" borderId="2" xfId="1" applyFont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9" borderId="0" xfId="1" applyFill="1" applyAlignment="1">
      <alignment horizontal="center" vertical="center" wrapText="1"/>
    </xf>
    <xf numFmtId="0" fontId="1" fillId="9" borderId="0" xfId="1" applyFill="1" applyAlignment="1">
      <alignment vertical="center" wrapText="1"/>
    </xf>
    <xf numFmtId="0" fontId="1" fillId="9" borderId="0" xfId="1" applyFill="1"/>
    <xf numFmtId="0" fontId="1" fillId="9" borderId="2" xfId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" fillId="9" borderId="4" xfId="1" applyFill="1" applyBorder="1" applyAlignment="1">
      <alignment horizontal="center" vertical="center"/>
    </xf>
    <xf numFmtId="0" fontId="9" fillId="9" borderId="2" xfId="1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 wrapText="1"/>
    </xf>
    <xf numFmtId="0" fontId="8" fillId="9" borderId="3" xfId="1" applyFont="1" applyFill="1" applyBorder="1" applyAlignment="1">
      <alignment horizontal="center" vertical="center" wrapText="1"/>
    </xf>
    <xf numFmtId="0" fontId="1" fillId="9" borderId="5" xfId="1" applyFill="1" applyBorder="1" applyAlignment="1">
      <alignment horizontal="center" vertical="center"/>
    </xf>
    <xf numFmtId="0" fontId="7" fillId="9" borderId="0" xfId="1" applyFont="1" applyFill="1" applyAlignment="1">
      <alignment horizontal="center" vertical="center" wrapText="1"/>
    </xf>
    <xf numFmtId="0" fontId="7" fillId="9" borderId="0" xfId="1" applyFont="1" applyFill="1" applyAlignment="1">
      <alignment vertical="center" wrapText="1"/>
    </xf>
    <xf numFmtId="0" fontId="7" fillId="9" borderId="2" xfId="1" applyFont="1" applyFill="1" applyBorder="1" applyAlignment="1">
      <alignment horizontal="center" vertical="center" wrapText="1"/>
    </xf>
    <xf numFmtId="0" fontId="1" fillId="9" borderId="6" xfId="1" applyFill="1" applyBorder="1" applyAlignment="1">
      <alignment horizontal="center" vertical="center"/>
    </xf>
    <xf numFmtId="0" fontId="9" fillId="9" borderId="3" xfId="1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/>
    </xf>
    <xf numFmtId="0" fontId="8" fillId="9" borderId="2" xfId="1" applyFont="1" applyFill="1" applyBorder="1" applyAlignment="1">
      <alignment horizontal="center" vertical="center"/>
    </xf>
    <xf numFmtId="0" fontId="10" fillId="9" borderId="2" xfId="1" applyFont="1" applyFill="1" applyBorder="1" applyAlignment="1">
      <alignment horizontal="center" vertical="center" wrapText="1"/>
    </xf>
    <xf numFmtId="0" fontId="1" fillId="9" borderId="2" xfId="1" applyFill="1" applyBorder="1" applyAlignment="1">
      <alignment vertical="center"/>
    </xf>
    <xf numFmtId="0" fontId="1" fillId="9" borderId="2" xfId="1" applyFill="1" applyBorder="1" applyAlignment="1">
      <alignment horizontal="center" vertical="center"/>
    </xf>
    <xf numFmtId="0" fontId="8" fillId="3" borderId="0" xfId="1" applyFont="1" applyFill="1"/>
    <xf numFmtId="0" fontId="1" fillId="3" borderId="0" xfId="1" applyFill="1"/>
    <xf numFmtId="0" fontId="14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14" fillId="8" borderId="2" xfId="1" applyFont="1" applyFill="1" applyBorder="1" applyAlignment="1">
      <alignment horizontal="center" vertical="center"/>
    </xf>
    <xf numFmtId="0" fontId="14" fillId="8" borderId="2" xfId="1" applyFont="1" applyFill="1" applyBorder="1" applyAlignment="1">
      <alignment horizontal="center" vertical="center"/>
    </xf>
    <xf numFmtId="0" fontId="14" fillId="8" borderId="4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center" vertical="center"/>
    </xf>
    <xf numFmtId="0" fontId="14" fillId="8" borderId="6" xfId="1" applyFont="1" applyFill="1" applyBorder="1" applyAlignment="1">
      <alignment horizontal="center" vertical="center"/>
    </xf>
    <xf numFmtId="0" fontId="14" fillId="9" borderId="2" xfId="1" applyFont="1" applyFill="1" applyBorder="1" applyAlignment="1">
      <alignment horizontal="center" vertical="center"/>
    </xf>
    <xf numFmtId="0" fontId="14" fillId="8" borderId="4" xfId="1" applyFont="1" applyFill="1" applyBorder="1" applyAlignment="1">
      <alignment horizontal="center" vertical="center" wrapText="1"/>
    </xf>
    <xf numFmtId="0" fontId="14" fillId="8" borderId="5" xfId="1" applyFont="1" applyFill="1" applyBorder="1" applyAlignment="1">
      <alignment horizontal="center" vertical="center" wrapText="1"/>
    </xf>
    <xf numFmtId="0" fontId="14" fillId="8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4">
    <cellStyle name="常规" xfId="0" builtinId="0"/>
    <cellStyle name="常规 2" xfId="1" xr:uid="{1C8B9B4C-586A-4A70-A7B4-13801BCF5B57}"/>
    <cellStyle name="常规_桥梁结构物" xfId="2" xr:uid="{1E2432F8-3F6B-4489-81E7-828B66C3F3F0}"/>
    <cellStyle name="常规_桥梁结构物_1" xfId="3" xr:uid="{FC420006-BB33-4681-AA71-174A2EB7155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8CB1-9EF4-46E1-837D-58FAA4F697B0}">
  <dimension ref="A1:AE272"/>
  <sheetViews>
    <sheetView tabSelected="1" zoomScale="60" zoomScaleNormal="60" workbookViewId="0">
      <pane xSplit="2" ySplit="2" topLeftCell="C138" activePane="bottomRight" state="frozen"/>
      <selection pane="topRight" activeCell="C1" sqref="C1"/>
      <selection pane="bottomLeft" activeCell="A3" sqref="A3"/>
      <selection pane="bottomRight" activeCell="F133" sqref="F133"/>
    </sheetView>
  </sheetViews>
  <sheetFormatPr defaultRowHeight="15.6" x14ac:dyDescent="0.25"/>
  <cols>
    <col min="1" max="1" width="8.88671875" style="7"/>
    <col min="2" max="2" width="13.21875" style="7" customWidth="1"/>
    <col min="3" max="3" width="11" style="7" customWidth="1"/>
    <col min="4" max="4" width="11.21875" style="135" customWidth="1"/>
    <col min="5" max="5" width="10.109375" style="135" customWidth="1"/>
    <col min="6" max="6" width="11.33203125" style="135" customWidth="1"/>
    <col min="7" max="14" width="9.77734375" style="7" customWidth="1"/>
    <col min="15" max="16" width="9.77734375" style="7" hidden="1" customWidth="1"/>
    <col min="17" max="17" width="12.109375" style="7" customWidth="1"/>
    <col min="18" max="18" width="18.109375" style="3" customWidth="1"/>
    <col min="19" max="20" width="9.77734375" style="4" customWidth="1"/>
    <col min="21" max="21" width="9.77734375" style="4" hidden="1" customWidth="1"/>
    <col min="22" max="22" width="15" style="4" customWidth="1"/>
    <col min="23" max="23" width="25" style="3" customWidth="1"/>
    <col min="24" max="24" width="17.21875" style="5" hidden="1" customWidth="1"/>
    <col min="25" max="25" width="12.6640625" style="5" hidden="1" customWidth="1"/>
    <col min="26" max="27" width="0" style="6" hidden="1" customWidth="1"/>
    <col min="28" max="31" width="8.88671875" style="138"/>
    <col min="32" max="258" width="8.88671875" style="7"/>
    <col min="259" max="259" width="13.21875" style="7" customWidth="1"/>
    <col min="260" max="260" width="11" style="7" customWidth="1"/>
    <col min="261" max="261" width="11.21875" style="7" customWidth="1"/>
    <col min="262" max="262" width="10.109375" style="7" customWidth="1"/>
    <col min="263" max="263" width="11.33203125" style="7" customWidth="1"/>
    <col min="264" max="271" width="9.77734375" style="7" customWidth="1"/>
    <col min="272" max="273" width="0" style="7" hidden="1" customWidth="1"/>
    <col min="274" max="274" width="12.109375" style="7" customWidth="1"/>
    <col min="275" max="275" width="18.109375" style="7" customWidth="1"/>
    <col min="276" max="278" width="9.77734375" style="7" customWidth="1"/>
    <col min="279" max="279" width="15" style="7" customWidth="1"/>
    <col min="280" max="280" width="25" style="7" customWidth="1"/>
    <col min="281" max="281" width="17.21875" style="7" customWidth="1"/>
    <col min="282" max="282" width="12.6640625" style="7" customWidth="1"/>
    <col min="283" max="514" width="8.88671875" style="7"/>
    <col min="515" max="515" width="13.21875" style="7" customWidth="1"/>
    <col min="516" max="516" width="11" style="7" customWidth="1"/>
    <col min="517" max="517" width="11.21875" style="7" customWidth="1"/>
    <col min="518" max="518" width="10.109375" style="7" customWidth="1"/>
    <col min="519" max="519" width="11.33203125" style="7" customWidth="1"/>
    <col min="520" max="527" width="9.77734375" style="7" customWidth="1"/>
    <col min="528" max="529" width="0" style="7" hidden="1" customWidth="1"/>
    <col min="530" max="530" width="12.109375" style="7" customWidth="1"/>
    <col min="531" max="531" width="18.109375" style="7" customWidth="1"/>
    <col min="532" max="534" width="9.77734375" style="7" customWidth="1"/>
    <col min="535" max="535" width="15" style="7" customWidth="1"/>
    <col min="536" max="536" width="25" style="7" customWidth="1"/>
    <col min="537" max="537" width="17.21875" style="7" customWidth="1"/>
    <col min="538" max="538" width="12.6640625" style="7" customWidth="1"/>
    <col min="539" max="770" width="8.88671875" style="7"/>
    <col min="771" max="771" width="13.21875" style="7" customWidth="1"/>
    <col min="772" max="772" width="11" style="7" customWidth="1"/>
    <col min="773" max="773" width="11.21875" style="7" customWidth="1"/>
    <col min="774" max="774" width="10.109375" style="7" customWidth="1"/>
    <col min="775" max="775" width="11.33203125" style="7" customWidth="1"/>
    <col min="776" max="783" width="9.77734375" style="7" customWidth="1"/>
    <col min="784" max="785" width="0" style="7" hidden="1" customWidth="1"/>
    <col min="786" max="786" width="12.109375" style="7" customWidth="1"/>
    <col min="787" max="787" width="18.109375" style="7" customWidth="1"/>
    <col min="788" max="790" width="9.77734375" style="7" customWidth="1"/>
    <col min="791" max="791" width="15" style="7" customWidth="1"/>
    <col min="792" max="792" width="25" style="7" customWidth="1"/>
    <col min="793" max="793" width="17.21875" style="7" customWidth="1"/>
    <col min="794" max="794" width="12.6640625" style="7" customWidth="1"/>
    <col min="795" max="1026" width="8.88671875" style="7"/>
    <col min="1027" max="1027" width="13.21875" style="7" customWidth="1"/>
    <col min="1028" max="1028" width="11" style="7" customWidth="1"/>
    <col min="1029" max="1029" width="11.21875" style="7" customWidth="1"/>
    <col min="1030" max="1030" width="10.109375" style="7" customWidth="1"/>
    <col min="1031" max="1031" width="11.33203125" style="7" customWidth="1"/>
    <col min="1032" max="1039" width="9.77734375" style="7" customWidth="1"/>
    <col min="1040" max="1041" width="0" style="7" hidden="1" customWidth="1"/>
    <col min="1042" max="1042" width="12.109375" style="7" customWidth="1"/>
    <col min="1043" max="1043" width="18.109375" style="7" customWidth="1"/>
    <col min="1044" max="1046" width="9.77734375" style="7" customWidth="1"/>
    <col min="1047" max="1047" width="15" style="7" customWidth="1"/>
    <col min="1048" max="1048" width="25" style="7" customWidth="1"/>
    <col min="1049" max="1049" width="17.21875" style="7" customWidth="1"/>
    <col min="1050" max="1050" width="12.6640625" style="7" customWidth="1"/>
    <col min="1051" max="1282" width="8.88671875" style="7"/>
    <col min="1283" max="1283" width="13.21875" style="7" customWidth="1"/>
    <col min="1284" max="1284" width="11" style="7" customWidth="1"/>
    <col min="1285" max="1285" width="11.21875" style="7" customWidth="1"/>
    <col min="1286" max="1286" width="10.109375" style="7" customWidth="1"/>
    <col min="1287" max="1287" width="11.33203125" style="7" customWidth="1"/>
    <col min="1288" max="1295" width="9.77734375" style="7" customWidth="1"/>
    <col min="1296" max="1297" width="0" style="7" hidden="1" customWidth="1"/>
    <col min="1298" max="1298" width="12.109375" style="7" customWidth="1"/>
    <col min="1299" max="1299" width="18.109375" style="7" customWidth="1"/>
    <col min="1300" max="1302" width="9.77734375" style="7" customWidth="1"/>
    <col min="1303" max="1303" width="15" style="7" customWidth="1"/>
    <col min="1304" max="1304" width="25" style="7" customWidth="1"/>
    <col min="1305" max="1305" width="17.21875" style="7" customWidth="1"/>
    <col min="1306" max="1306" width="12.6640625" style="7" customWidth="1"/>
    <col min="1307" max="1538" width="8.88671875" style="7"/>
    <col min="1539" max="1539" width="13.21875" style="7" customWidth="1"/>
    <col min="1540" max="1540" width="11" style="7" customWidth="1"/>
    <col min="1541" max="1541" width="11.21875" style="7" customWidth="1"/>
    <col min="1542" max="1542" width="10.109375" style="7" customWidth="1"/>
    <col min="1543" max="1543" width="11.33203125" style="7" customWidth="1"/>
    <col min="1544" max="1551" width="9.77734375" style="7" customWidth="1"/>
    <col min="1552" max="1553" width="0" style="7" hidden="1" customWidth="1"/>
    <col min="1554" max="1554" width="12.109375" style="7" customWidth="1"/>
    <col min="1555" max="1555" width="18.109375" style="7" customWidth="1"/>
    <col min="1556" max="1558" width="9.77734375" style="7" customWidth="1"/>
    <col min="1559" max="1559" width="15" style="7" customWidth="1"/>
    <col min="1560" max="1560" width="25" style="7" customWidth="1"/>
    <col min="1561" max="1561" width="17.21875" style="7" customWidth="1"/>
    <col min="1562" max="1562" width="12.6640625" style="7" customWidth="1"/>
    <col min="1563" max="1794" width="8.88671875" style="7"/>
    <col min="1795" max="1795" width="13.21875" style="7" customWidth="1"/>
    <col min="1796" max="1796" width="11" style="7" customWidth="1"/>
    <col min="1797" max="1797" width="11.21875" style="7" customWidth="1"/>
    <col min="1798" max="1798" width="10.109375" style="7" customWidth="1"/>
    <col min="1799" max="1799" width="11.33203125" style="7" customWidth="1"/>
    <col min="1800" max="1807" width="9.77734375" style="7" customWidth="1"/>
    <col min="1808" max="1809" width="0" style="7" hidden="1" customWidth="1"/>
    <col min="1810" max="1810" width="12.109375" style="7" customWidth="1"/>
    <col min="1811" max="1811" width="18.109375" style="7" customWidth="1"/>
    <col min="1812" max="1814" width="9.77734375" style="7" customWidth="1"/>
    <col min="1815" max="1815" width="15" style="7" customWidth="1"/>
    <col min="1816" max="1816" width="25" style="7" customWidth="1"/>
    <col min="1817" max="1817" width="17.21875" style="7" customWidth="1"/>
    <col min="1818" max="1818" width="12.6640625" style="7" customWidth="1"/>
    <col min="1819" max="2050" width="8.88671875" style="7"/>
    <col min="2051" max="2051" width="13.21875" style="7" customWidth="1"/>
    <col min="2052" max="2052" width="11" style="7" customWidth="1"/>
    <col min="2053" max="2053" width="11.21875" style="7" customWidth="1"/>
    <col min="2054" max="2054" width="10.109375" style="7" customWidth="1"/>
    <col min="2055" max="2055" width="11.33203125" style="7" customWidth="1"/>
    <col min="2056" max="2063" width="9.77734375" style="7" customWidth="1"/>
    <col min="2064" max="2065" width="0" style="7" hidden="1" customWidth="1"/>
    <col min="2066" max="2066" width="12.109375" style="7" customWidth="1"/>
    <col min="2067" max="2067" width="18.109375" style="7" customWidth="1"/>
    <col min="2068" max="2070" width="9.77734375" style="7" customWidth="1"/>
    <col min="2071" max="2071" width="15" style="7" customWidth="1"/>
    <col min="2072" max="2072" width="25" style="7" customWidth="1"/>
    <col min="2073" max="2073" width="17.21875" style="7" customWidth="1"/>
    <col min="2074" max="2074" width="12.6640625" style="7" customWidth="1"/>
    <col min="2075" max="2306" width="8.88671875" style="7"/>
    <col min="2307" max="2307" width="13.21875" style="7" customWidth="1"/>
    <col min="2308" max="2308" width="11" style="7" customWidth="1"/>
    <col min="2309" max="2309" width="11.21875" style="7" customWidth="1"/>
    <col min="2310" max="2310" width="10.109375" style="7" customWidth="1"/>
    <col min="2311" max="2311" width="11.33203125" style="7" customWidth="1"/>
    <col min="2312" max="2319" width="9.77734375" style="7" customWidth="1"/>
    <col min="2320" max="2321" width="0" style="7" hidden="1" customWidth="1"/>
    <col min="2322" max="2322" width="12.109375" style="7" customWidth="1"/>
    <col min="2323" max="2323" width="18.109375" style="7" customWidth="1"/>
    <col min="2324" max="2326" width="9.77734375" style="7" customWidth="1"/>
    <col min="2327" max="2327" width="15" style="7" customWidth="1"/>
    <col min="2328" max="2328" width="25" style="7" customWidth="1"/>
    <col min="2329" max="2329" width="17.21875" style="7" customWidth="1"/>
    <col min="2330" max="2330" width="12.6640625" style="7" customWidth="1"/>
    <col min="2331" max="2562" width="8.88671875" style="7"/>
    <col min="2563" max="2563" width="13.21875" style="7" customWidth="1"/>
    <col min="2564" max="2564" width="11" style="7" customWidth="1"/>
    <col min="2565" max="2565" width="11.21875" style="7" customWidth="1"/>
    <col min="2566" max="2566" width="10.109375" style="7" customWidth="1"/>
    <col min="2567" max="2567" width="11.33203125" style="7" customWidth="1"/>
    <col min="2568" max="2575" width="9.77734375" style="7" customWidth="1"/>
    <col min="2576" max="2577" width="0" style="7" hidden="1" customWidth="1"/>
    <col min="2578" max="2578" width="12.109375" style="7" customWidth="1"/>
    <col min="2579" max="2579" width="18.109375" style="7" customWidth="1"/>
    <col min="2580" max="2582" width="9.77734375" style="7" customWidth="1"/>
    <col min="2583" max="2583" width="15" style="7" customWidth="1"/>
    <col min="2584" max="2584" width="25" style="7" customWidth="1"/>
    <col min="2585" max="2585" width="17.21875" style="7" customWidth="1"/>
    <col min="2586" max="2586" width="12.6640625" style="7" customWidth="1"/>
    <col min="2587" max="2818" width="8.88671875" style="7"/>
    <col min="2819" max="2819" width="13.21875" style="7" customWidth="1"/>
    <col min="2820" max="2820" width="11" style="7" customWidth="1"/>
    <col min="2821" max="2821" width="11.21875" style="7" customWidth="1"/>
    <col min="2822" max="2822" width="10.109375" style="7" customWidth="1"/>
    <col min="2823" max="2823" width="11.33203125" style="7" customWidth="1"/>
    <col min="2824" max="2831" width="9.77734375" style="7" customWidth="1"/>
    <col min="2832" max="2833" width="0" style="7" hidden="1" customWidth="1"/>
    <col min="2834" max="2834" width="12.109375" style="7" customWidth="1"/>
    <col min="2835" max="2835" width="18.109375" style="7" customWidth="1"/>
    <col min="2836" max="2838" width="9.77734375" style="7" customWidth="1"/>
    <col min="2839" max="2839" width="15" style="7" customWidth="1"/>
    <col min="2840" max="2840" width="25" style="7" customWidth="1"/>
    <col min="2841" max="2841" width="17.21875" style="7" customWidth="1"/>
    <col min="2842" max="2842" width="12.6640625" style="7" customWidth="1"/>
    <col min="2843" max="3074" width="8.88671875" style="7"/>
    <col min="3075" max="3075" width="13.21875" style="7" customWidth="1"/>
    <col min="3076" max="3076" width="11" style="7" customWidth="1"/>
    <col min="3077" max="3077" width="11.21875" style="7" customWidth="1"/>
    <col min="3078" max="3078" width="10.109375" style="7" customWidth="1"/>
    <col min="3079" max="3079" width="11.33203125" style="7" customWidth="1"/>
    <col min="3080" max="3087" width="9.77734375" style="7" customWidth="1"/>
    <col min="3088" max="3089" width="0" style="7" hidden="1" customWidth="1"/>
    <col min="3090" max="3090" width="12.109375" style="7" customWidth="1"/>
    <col min="3091" max="3091" width="18.109375" style="7" customWidth="1"/>
    <col min="3092" max="3094" width="9.77734375" style="7" customWidth="1"/>
    <col min="3095" max="3095" width="15" style="7" customWidth="1"/>
    <col min="3096" max="3096" width="25" style="7" customWidth="1"/>
    <col min="3097" max="3097" width="17.21875" style="7" customWidth="1"/>
    <col min="3098" max="3098" width="12.6640625" style="7" customWidth="1"/>
    <col min="3099" max="3330" width="8.88671875" style="7"/>
    <col min="3331" max="3331" width="13.21875" style="7" customWidth="1"/>
    <col min="3332" max="3332" width="11" style="7" customWidth="1"/>
    <col min="3333" max="3333" width="11.21875" style="7" customWidth="1"/>
    <col min="3334" max="3334" width="10.109375" style="7" customWidth="1"/>
    <col min="3335" max="3335" width="11.33203125" style="7" customWidth="1"/>
    <col min="3336" max="3343" width="9.77734375" style="7" customWidth="1"/>
    <col min="3344" max="3345" width="0" style="7" hidden="1" customWidth="1"/>
    <col min="3346" max="3346" width="12.109375" style="7" customWidth="1"/>
    <col min="3347" max="3347" width="18.109375" style="7" customWidth="1"/>
    <col min="3348" max="3350" width="9.77734375" style="7" customWidth="1"/>
    <col min="3351" max="3351" width="15" style="7" customWidth="1"/>
    <col min="3352" max="3352" width="25" style="7" customWidth="1"/>
    <col min="3353" max="3353" width="17.21875" style="7" customWidth="1"/>
    <col min="3354" max="3354" width="12.6640625" style="7" customWidth="1"/>
    <col min="3355" max="3586" width="8.88671875" style="7"/>
    <col min="3587" max="3587" width="13.21875" style="7" customWidth="1"/>
    <col min="3588" max="3588" width="11" style="7" customWidth="1"/>
    <col min="3589" max="3589" width="11.21875" style="7" customWidth="1"/>
    <col min="3590" max="3590" width="10.109375" style="7" customWidth="1"/>
    <col min="3591" max="3591" width="11.33203125" style="7" customWidth="1"/>
    <col min="3592" max="3599" width="9.77734375" style="7" customWidth="1"/>
    <col min="3600" max="3601" width="0" style="7" hidden="1" customWidth="1"/>
    <col min="3602" max="3602" width="12.109375" style="7" customWidth="1"/>
    <col min="3603" max="3603" width="18.109375" style="7" customWidth="1"/>
    <col min="3604" max="3606" width="9.77734375" style="7" customWidth="1"/>
    <col min="3607" max="3607" width="15" style="7" customWidth="1"/>
    <col min="3608" max="3608" width="25" style="7" customWidth="1"/>
    <col min="3609" max="3609" width="17.21875" style="7" customWidth="1"/>
    <col min="3610" max="3610" width="12.6640625" style="7" customWidth="1"/>
    <col min="3611" max="3842" width="8.88671875" style="7"/>
    <col min="3843" max="3843" width="13.21875" style="7" customWidth="1"/>
    <col min="3844" max="3844" width="11" style="7" customWidth="1"/>
    <col min="3845" max="3845" width="11.21875" style="7" customWidth="1"/>
    <col min="3846" max="3846" width="10.109375" style="7" customWidth="1"/>
    <col min="3847" max="3847" width="11.33203125" style="7" customWidth="1"/>
    <col min="3848" max="3855" width="9.77734375" style="7" customWidth="1"/>
    <col min="3856" max="3857" width="0" style="7" hidden="1" customWidth="1"/>
    <col min="3858" max="3858" width="12.109375" style="7" customWidth="1"/>
    <col min="3859" max="3859" width="18.109375" style="7" customWidth="1"/>
    <col min="3860" max="3862" width="9.77734375" style="7" customWidth="1"/>
    <col min="3863" max="3863" width="15" style="7" customWidth="1"/>
    <col min="3864" max="3864" width="25" style="7" customWidth="1"/>
    <col min="3865" max="3865" width="17.21875" style="7" customWidth="1"/>
    <col min="3866" max="3866" width="12.6640625" style="7" customWidth="1"/>
    <col min="3867" max="4098" width="8.88671875" style="7"/>
    <col min="4099" max="4099" width="13.21875" style="7" customWidth="1"/>
    <col min="4100" max="4100" width="11" style="7" customWidth="1"/>
    <col min="4101" max="4101" width="11.21875" style="7" customWidth="1"/>
    <col min="4102" max="4102" width="10.109375" style="7" customWidth="1"/>
    <col min="4103" max="4103" width="11.33203125" style="7" customWidth="1"/>
    <col min="4104" max="4111" width="9.77734375" style="7" customWidth="1"/>
    <col min="4112" max="4113" width="0" style="7" hidden="1" customWidth="1"/>
    <col min="4114" max="4114" width="12.109375" style="7" customWidth="1"/>
    <col min="4115" max="4115" width="18.109375" style="7" customWidth="1"/>
    <col min="4116" max="4118" width="9.77734375" style="7" customWidth="1"/>
    <col min="4119" max="4119" width="15" style="7" customWidth="1"/>
    <col min="4120" max="4120" width="25" style="7" customWidth="1"/>
    <col min="4121" max="4121" width="17.21875" style="7" customWidth="1"/>
    <col min="4122" max="4122" width="12.6640625" style="7" customWidth="1"/>
    <col min="4123" max="4354" width="8.88671875" style="7"/>
    <col min="4355" max="4355" width="13.21875" style="7" customWidth="1"/>
    <col min="4356" max="4356" width="11" style="7" customWidth="1"/>
    <col min="4357" max="4357" width="11.21875" style="7" customWidth="1"/>
    <col min="4358" max="4358" width="10.109375" style="7" customWidth="1"/>
    <col min="4359" max="4359" width="11.33203125" style="7" customWidth="1"/>
    <col min="4360" max="4367" width="9.77734375" style="7" customWidth="1"/>
    <col min="4368" max="4369" width="0" style="7" hidden="1" customWidth="1"/>
    <col min="4370" max="4370" width="12.109375" style="7" customWidth="1"/>
    <col min="4371" max="4371" width="18.109375" style="7" customWidth="1"/>
    <col min="4372" max="4374" width="9.77734375" style="7" customWidth="1"/>
    <col min="4375" max="4375" width="15" style="7" customWidth="1"/>
    <col min="4376" max="4376" width="25" style="7" customWidth="1"/>
    <col min="4377" max="4377" width="17.21875" style="7" customWidth="1"/>
    <col min="4378" max="4378" width="12.6640625" style="7" customWidth="1"/>
    <col min="4379" max="4610" width="8.88671875" style="7"/>
    <col min="4611" max="4611" width="13.21875" style="7" customWidth="1"/>
    <col min="4612" max="4612" width="11" style="7" customWidth="1"/>
    <col min="4613" max="4613" width="11.21875" style="7" customWidth="1"/>
    <col min="4614" max="4614" width="10.109375" style="7" customWidth="1"/>
    <col min="4615" max="4615" width="11.33203125" style="7" customWidth="1"/>
    <col min="4616" max="4623" width="9.77734375" style="7" customWidth="1"/>
    <col min="4624" max="4625" width="0" style="7" hidden="1" customWidth="1"/>
    <col min="4626" max="4626" width="12.109375" style="7" customWidth="1"/>
    <col min="4627" max="4627" width="18.109375" style="7" customWidth="1"/>
    <col min="4628" max="4630" width="9.77734375" style="7" customWidth="1"/>
    <col min="4631" max="4631" width="15" style="7" customWidth="1"/>
    <col min="4632" max="4632" width="25" style="7" customWidth="1"/>
    <col min="4633" max="4633" width="17.21875" style="7" customWidth="1"/>
    <col min="4634" max="4634" width="12.6640625" style="7" customWidth="1"/>
    <col min="4635" max="4866" width="8.88671875" style="7"/>
    <col min="4867" max="4867" width="13.21875" style="7" customWidth="1"/>
    <col min="4868" max="4868" width="11" style="7" customWidth="1"/>
    <col min="4869" max="4869" width="11.21875" style="7" customWidth="1"/>
    <col min="4870" max="4870" width="10.109375" style="7" customWidth="1"/>
    <col min="4871" max="4871" width="11.33203125" style="7" customWidth="1"/>
    <col min="4872" max="4879" width="9.77734375" style="7" customWidth="1"/>
    <col min="4880" max="4881" width="0" style="7" hidden="1" customWidth="1"/>
    <col min="4882" max="4882" width="12.109375" style="7" customWidth="1"/>
    <col min="4883" max="4883" width="18.109375" style="7" customWidth="1"/>
    <col min="4884" max="4886" width="9.77734375" style="7" customWidth="1"/>
    <col min="4887" max="4887" width="15" style="7" customWidth="1"/>
    <col min="4888" max="4888" width="25" style="7" customWidth="1"/>
    <col min="4889" max="4889" width="17.21875" style="7" customWidth="1"/>
    <col min="4890" max="4890" width="12.6640625" style="7" customWidth="1"/>
    <col min="4891" max="5122" width="8.88671875" style="7"/>
    <col min="5123" max="5123" width="13.21875" style="7" customWidth="1"/>
    <col min="5124" max="5124" width="11" style="7" customWidth="1"/>
    <col min="5125" max="5125" width="11.21875" style="7" customWidth="1"/>
    <col min="5126" max="5126" width="10.109375" style="7" customWidth="1"/>
    <col min="5127" max="5127" width="11.33203125" style="7" customWidth="1"/>
    <col min="5128" max="5135" width="9.77734375" style="7" customWidth="1"/>
    <col min="5136" max="5137" width="0" style="7" hidden="1" customWidth="1"/>
    <col min="5138" max="5138" width="12.109375" style="7" customWidth="1"/>
    <col min="5139" max="5139" width="18.109375" style="7" customWidth="1"/>
    <col min="5140" max="5142" width="9.77734375" style="7" customWidth="1"/>
    <col min="5143" max="5143" width="15" style="7" customWidth="1"/>
    <col min="5144" max="5144" width="25" style="7" customWidth="1"/>
    <col min="5145" max="5145" width="17.21875" style="7" customWidth="1"/>
    <col min="5146" max="5146" width="12.6640625" style="7" customWidth="1"/>
    <col min="5147" max="5378" width="8.88671875" style="7"/>
    <col min="5379" max="5379" width="13.21875" style="7" customWidth="1"/>
    <col min="5380" max="5380" width="11" style="7" customWidth="1"/>
    <col min="5381" max="5381" width="11.21875" style="7" customWidth="1"/>
    <col min="5382" max="5382" width="10.109375" style="7" customWidth="1"/>
    <col min="5383" max="5383" width="11.33203125" style="7" customWidth="1"/>
    <col min="5384" max="5391" width="9.77734375" style="7" customWidth="1"/>
    <col min="5392" max="5393" width="0" style="7" hidden="1" customWidth="1"/>
    <col min="5394" max="5394" width="12.109375" style="7" customWidth="1"/>
    <col min="5395" max="5395" width="18.109375" style="7" customWidth="1"/>
    <col min="5396" max="5398" width="9.77734375" style="7" customWidth="1"/>
    <col min="5399" max="5399" width="15" style="7" customWidth="1"/>
    <col min="5400" max="5400" width="25" style="7" customWidth="1"/>
    <col min="5401" max="5401" width="17.21875" style="7" customWidth="1"/>
    <col min="5402" max="5402" width="12.6640625" style="7" customWidth="1"/>
    <col min="5403" max="5634" width="8.88671875" style="7"/>
    <col min="5635" max="5635" width="13.21875" style="7" customWidth="1"/>
    <col min="5636" max="5636" width="11" style="7" customWidth="1"/>
    <col min="5637" max="5637" width="11.21875" style="7" customWidth="1"/>
    <col min="5638" max="5638" width="10.109375" style="7" customWidth="1"/>
    <col min="5639" max="5639" width="11.33203125" style="7" customWidth="1"/>
    <col min="5640" max="5647" width="9.77734375" style="7" customWidth="1"/>
    <col min="5648" max="5649" width="0" style="7" hidden="1" customWidth="1"/>
    <col min="5650" max="5650" width="12.109375" style="7" customWidth="1"/>
    <col min="5651" max="5651" width="18.109375" style="7" customWidth="1"/>
    <col min="5652" max="5654" width="9.77734375" style="7" customWidth="1"/>
    <col min="5655" max="5655" width="15" style="7" customWidth="1"/>
    <col min="5656" max="5656" width="25" style="7" customWidth="1"/>
    <col min="5657" max="5657" width="17.21875" style="7" customWidth="1"/>
    <col min="5658" max="5658" width="12.6640625" style="7" customWidth="1"/>
    <col min="5659" max="5890" width="8.88671875" style="7"/>
    <col min="5891" max="5891" width="13.21875" style="7" customWidth="1"/>
    <col min="5892" max="5892" width="11" style="7" customWidth="1"/>
    <col min="5893" max="5893" width="11.21875" style="7" customWidth="1"/>
    <col min="5894" max="5894" width="10.109375" style="7" customWidth="1"/>
    <col min="5895" max="5895" width="11.33203125" style="7" customWidth="1"/>
    <col min="5896" max="5903" width="9.77734375" style="7" customWidth="1"/>
    <col min="5904" max="5905" width="0" style="7" hidden="1" customWidth="1"/>
    <col min="5906" max="5906" width="12.109375" style="7" customWidth="1"/>
    <col min="5907" max="5907" width="18.109375" style="7" customWidth="1"/>
    <col min="5908" max="5910" width="9.77734375" style="7" customWidth="1"/>
    <col min="5911" max="5911" width="15" style="7" customWidth="1"/>
    <col min="5912" max="5912" width="25" style="7" customWidth="1"/>
    <col min="5913" max="5913" width="17.21875" style="7" customWidth="1"/>
    <col min="5914" max="5914" width="12.6640625" style="7" customWidth="1"/>
    <col min="5915" max="6146" width="8.88671875" style="7"/>
    <col min="6147" max="6147" width="13.21875" style="7" customWidth="1"/>
    <col min="6148" max="6148" width="11" style="7" customWidth="1"/>
    <col min="6149" max="6149" width="11.21875" style="7" customWidth="1"/>
    <col min="6150" max="6150" width="10.109375" style="7" customWidth="1"/>
    <col min="6151" max="6151" width="11.33203125" style="7" customWidth="1"/>
    <col min="6152" max="6159" width="9.77734375" style="7" customWidth="1"/>
    <col min="6160" max="6161" width="0" style="7" hidden="1" customWidth="1"/>
    <col min="6162" max="6162" width="12.109375" style="7" customWidth="1"/>
    <col min="6163" max="6163" width="18.109375" style="7" customWidth="1"/>
    <col min="6164" max="6166" width="9.77734375" style="7" customWidth="1"/>
    <col min="6167" max="6167" width="15" style="7" customWidth="1"/>
    <col min="6168" max="6168" width="25" style="7" customWidth="1"/>
    <col min="6169" max="6169" width="17.21875" style="7" customWidth="1"/>
    <col min="6170" max="6170" width="12.6640625" style="7" customWidth="1"/>
    <col min="6171" max="6402" width="8.88671875" style="7"/>
    <col min="6403" max="6403" width="13.21875" style="7" customWidth="1"/>
    <col min="6404" max="6404" width="11" style="7" customWidth="1"/>
    <col min="6405" max="6405" width="11.21875" style="7" customWidth="1"/>
    <col min="6406" max="6406" width="10.109375" style="7" customWidth="1"/>
    <col min="6407" max="6407" width="11.33203125" style="7" customWidth="1"/>
    <col min="6408" max="6415" width="9.77734375" style="7" customWidth="1"/>
    <col min="6416" max="6417" width="0" style="7" hidden="1" customWidth="1"/>
    <col min="6418" max="6418" width="12.109375" style="7" customWidth="1"/>
    <col min="6419" max="6419" width="18.109375" style="7" customWidth="1"/>
    <col min="6420" max="6422" width="9.77734375" style="7" customWidth="1"/>
    <col min="6423" max="6423" width="15" style="7" customWidth="1"/>
    <col min="6424" max="6424" width="25" style="7" customWidth="1"/>
    <col min="6425" max="6425" width="17.21875" style="7" customWidth="1"/>
    <col min="6426" max="6426" width="12.6640625" style="7" customWidth="1"/>
    <col min="6427" max="6658" width="8.88671875" style="7"/>
    <col min="6659" max="6659" width="13.21875" style="7" customWidth="1"/>
    <col min="6660" max="6660" width="11" style="7" customWidth="1"/>
    <col min="6661" max="6661" width="11.21875" style="7" customWidth="1"/>
    <col min="6662" max="6662" width="10.109375" style="7" customWidth="1"/>
    <col min="6663" max="6663" width="11.33203125" style="7" customWidth="1"/>
    <col min="6664" max="6671" width="9.77734375" style="7" customWidth="1"/>
    <col min="6672" max="6673" width="0" style="7" hidden="1" customWidth="1"/>
    <col min="6674" max="6674" width="12.109375" style="7" customWidth="1"/>
    <col min="6675" max="6675" width="18.109375" style="7" customWidth="1"/>
    <col min="6676" max="6678" width="9.77734375" style="7" customWidth="1"/>
    <col min="6679" max="6679" width="15" style="7" customWidth="1"/>
    <col min="6680" max="6680" width="25" style="7" customWidth="1"/>
    <col min="6681" max="6681" width="17.21875" style="7" customWidth="1"/>
    <col min="6682" max="6682" width="12.6640625" style="7" customWidth="1"/>
    <col min="6683" max="6914" width="8.88671875" style="7"/>
    <col min="6915" max="6915" width="13.21875" style="7" customWidth="1"/>
    <col min="6916" max="6916" width="11" style="7" customWidth="1"/>
    <col min="6917" max="6917" width="11.21875" style="7" customWidth="1"/>
    <col min="6918" max="6918" width="10.109375" style="7" customWidth="1"/>
    <col min="6919" max="6919" width="11.33203125" style="7" customWidth="1"/>
    <col min="6920" max="6927" width="9.77734375" style="7" customWidth="1"/>
    <col min="6928" max="6929" width="0" style="7" hidden="1" customWidth="1"/>
    <col min="6930" max="6930" width="12.109375" style="7" customWidth="1"/>
    <col min="6931" max="6931" width="18.109375" style="7" customWidth="1"/>
    <col min="6932" max="6934" width="9.77734375" style="7" customWidth="1"/>
    <col min="6935" max="6935" width="15" style="7" customWidth="1"/>
    <col min="6936" max="6936" width="25" style="7" customWidth="1"/>
    <col min="6937" max="6937" width="17.21875" style="7" customWidth="1"/>
    <col min="6938" max="6938" width="12.6640625" style="7" customWidth="1"/>
    <col min="6939" max="7170" width="8.88671875" style="7"/>
    <col min="7171" max="7171" width="13.21875" style="7" customWidth="1"/>
    <col min="7172" max="7172" width="11" style="7" customWidth="1"/>
    <col min="7173" max="7173" width="11.21875" style="7" customWidth="1"/>
    <col min="7174" max="7174" width="10.109375" style="7" customWidth="1"/>
    <col min="7175" max="7175" width="11.33203125" style="7" customWidth="1"/>
    <col min="7176" max="7183" width="9.77734375" style="7" customWidth="1"/>
    <col min="7184" max="7185" width="0" style="7" hidden="1" customWidth="1"/>
    <col min="7186" max="7186" width="12.109375" style="7" customWidth="1"/>
    <col min="7187" max="7187" width="18.109375" style="7" customWidth="1"/>
    <col min="7188" max="7190" width="9.77734375" style="7" customWidth="1"/>
    <col min="7191" max="7191" width="15" style="7" customWidth="1"/>
    <col min="7192" max="7192" width="25" style="7" customWidth="1"/>
    <col min="7193" max="7193" width="17.21875" style="7" customWidth="1"/>
    <col min="7194" max="7194" width="12.6640625" style="7" customWidth="1"/>
    <col min="7195" max="7426" width="8.88671875" style="7"/>
    <col min="7427" max="7427" width="13.21875" style="7" customWidth="1"/>
    <col min="7428" max="7428" width="11" style="7" customWidth="1"/>
    <col min="7429" max="7429" width="11.21875" style="7" customWidth="1"/>
    <col min="7430" max="7430" width="10.109375" style="7" customWidth="1"/>
    <col min="7431" max="7431" width="11.33203125" style="7" customWidth="1"/>
    <col min="7432" max="7439" width="9.77734375" style="7" customWidth="1"/>
    <col min="7440" max="7441" width="0" style="7" hidden="1" customWidth="1"/>
    <col min="7442" max="7442" width="12.109375" style="7" customWidth="1"/>
    <col min="7443" max="7443" width="18.109375" style="7" customWidth="1"/>
    <col min="7444" max="7446" width="9.77734375" style="7" customWidth="1"/>
    <col min="7447" max="7447" width="15" style="7" customWidth="1"/>
    <col min="7448" max="7448" width="25" style="7" customWidth="1"/>
    <col min="7449" max="7449" width="17.21875" style="7" customWidth="1"/>
    <col min="7450" max="7450" width="12.6640625" style="7" customWidth="1"/>
    <col min="7451" max="7682" width="8.88671875" style="7"/>
    <col min="7683" max="7683" width="13.21875" style="7" customWidth="1"/>
    <col min="7684" max="7684" width="11" style="7" customWidth="1"/>
    <col min="7685" max="7685" width="11.21875" style="7" customWidth="1"/>
    <col min="7686" max="7686" width="10.109375" style="7" customWidth="1"/>
    <col min="7687" max="7687" width="11.33203125" style="7" customWidth="1"/>
    <col min="7688" max="7695" width="9.77734375" style="7" customWidth="1"/>
    <col min="7696" max="7697" width="0" style="7" hidden="1" customWidth="1"/>
    <col min="7698" max="7698" width="12.109375" style="7" customWidth="1"/>
    <col min="7699" max="7699" width="18.109375" style="7" customWidth="1"/>
    <col min="7700" max="7702" width="9.77734375" style="7" customWidth="1"/>
    <col min="7703" max="7703" width="15" style="7" customWidth="1"/>
    <col min="7704" max="7704" width="25" style="7" customWidth="1"/>
    <col min="7705" max="7705" width="17.21875" style="7" customWidth="1"/>
    <col min="7706" max="7706" width="12.6640625" style="7" customWidth="1"/>
    <col min="7707" max="7938" width="8.88671875" style="7"/>
    <col min="7939" max="7939" width="13.21875" style="7" customWidth="1"/>
    <col min="7940" max="7940" width="11" style="7" customWidth="1"/>
    <col min="7941" max="7941" width="11.21875" style="7" customWidth="1"/>
    <col min="7942" max="7942" width="10.109375" style="7" customWidth="1"/>
    <col min="7943" max="7943" width="11.33203125" style="7" customWidth="1"/>
    <col min="7944" max="7951" width="9.77734375" style="7" customWidth="1"/>
    <col min="7952" max="7953" width="0" style="7" hidden="1" customWidth="1"/>
    <col min="7954" max="7954" width="12.109375" style="7" customWidth="1"/>
    <col min="7955" max="7955" width="18.109375" style="7" customWidth="1"/>
    <col min="7956" max="7958" width="9.77734375" style="7" customWidth="1"/>
    <col min="7959" max="7959" width="15" style="7" customWidth="1"/>
    <col min="7960" max="7960" width="25" style="7" customWidth="1"/>
    <col min="7961" max="7961" width="17.21875" style="7" customWidth="1"/>
    <col min="7962" max="7962" width="12.6640625" style="7" customWidth="1"/>
    <col min="7963" max="8194" width="8.88671875" style="7"/>
    <col min="8195" max="8195" width="13.21875" style="7" customWidth="1"/>
    <col min="8196" max="8196" width="11" style="7" customWidth="1"/>
    <col min="8197" max="8197" width="11.21875" style="7" customWidth="1"/>
    <col min="8198" max="8198" width="10.109375" style="7" customWidth="1"/>
    <col min="8199" max="8199" width="11.33203125" style="7" customWidth="1"/>
    <col min="8200" max="8207" width="9.77734375" style="7" customWidth="1"/>
    <col min="8208" max="8209" width="0" style="7" hidden="1" customWidth="1"/>
    <col min="8210" max="8210" width="12.109375" style="7" customWidth="1"/>
    <col min="8211" max="8211" width="18.109375" style="7" customWidth="1"/>
    <col min="8212" max="8214" width="9.77734375" style="7" customWidth="1"/>
    <col min="8215" max="8215" width="15" style="7" customWidth="1"/>
    <col min="8216" max="8216" width="25" style="7" customWidth="1"/>
    <col min="8217" max="8217" width="17.21875" style="7" customWidth="1"/>
    <col min="8218" max="8218" width="12.6640625" style="7" customWidth="1"/>
    <col min="8219" max="8450" width="8.88671875" style="7"/>
    <col min="8451" max="8451" width="13.21875" style="7" customWidth="1"/>
    <col min="8452" max="8452" width="11" style="7" customWidth="1"/>
    <col min="8453" max="8453" width="11.21875" style="7" customWidth="1"/>
    <col min="8454" max="8454" width="10.109375" style="7" customWidth="1"/>
    <col min="8455" max="8455" width="11.33203125" style="7" customWidth="1"/>
    <col min="8456" max="8463" width="9.77734375" style="7" customWidth="1"/>
    <col min="8464" max="8465" width="0" style="7" hidden="1" customWidth="1"/>
    <col min="8466" max="8466" width="12.109375" style="7" customWidth="1"/>
    <col min="8467" max="8467" width="18.109375" style="7" customWidth="1"/>
    <col min="8468" max="8470" width="9.77734375" style="7" customWidth="1"/>
    <col min="8471" max="8471" width="15" style="7" customWidth="1"/>
    <col min="8472" max="8472" width="25" style="7" customWidth="1"/>
    <col min="8473" max="8473" width="17.21875" style="7" customWidth="1"/>
    <col min="8474" max="8474" width="12.6640625" style="7" customWidth="1"/>
    <col min="8475" max="8706" width="8.88671875" style="7"/>
    <col min="8707" max="8707" width="13.21875" style="7" customWidth="1"/>
    <col min="8708" max="8708" width="11" style="7" customWidth="1"/>
    <col min="8709" max="8709" width="11.21875" style="7" customWidth="1"/>
    <col min="8710" max="8710" width="10.109375" style="7" customWidth="1"/>
    <col min="8711" max="8711" width="11.33203125" style="7" customWidth="1"/>
    <col min="8712" max="8719" width="9.77734375" style="7" customWidth="1"/>
    <col min="8720" max="8721" width="0" style="7" hidden="1" customWidth="1"/>
    <col min="8722" max="8722" width="12.109375" style="7" customWidth="1"/>
    <col min="8723" max="8723" width="18.109375" style="7" customWidth="1"/>
    <col min="8724" max="8726" width="9.77734375" style="7" customWidth="1"/>
    <col min="8727" max="8727" width="15" style="7" customWidth="1"/>
    <col min="8728" max="8728" width="25" style="7" customWidth="1"/>
    <col min="8729" max="8729" width="17.21875" style="7" customWidth="1"/>
    <col min="8730" max="8730" width="12.6640625" style="7" customWidth="1"/>
    <col min="8731" max="8962" width="8.88671875" style="7"/>
    <col min="8963" max="8963" width="13.21875" style="7" customWidth="1"/>
    <col min="8964" max="8964" width="11" style="7" customWidth="1"/>
    <col min="8965" max="8965" width="11.21875" style="7" customWidth="1"/>
    <col min="8966" max="8966" width="10.109375" style="7" customWidth="1"/>
    <col min="8967" max="8967" width="11.33203125" style="7" customWidth="1"/>
    <col min="8968" max="8975" width="9.77734375" style="7" customWidth="1"/>
    <col min="8976" max="8977" width="0" style="7" hidden="1" customWidth="1"/>
    <col min="8978" max="8978" width="12.109375" style="7" customWidth="1"/>
    <col min="8979" max="8979" width="18.109375" style="7" customWidth="1"/>
    <col min="8980" max="8982" width="9.77734375" style="7" customWidth="1"/>
    <col min="8983" max="8983" width="15" style="7" customWidth="1"/>
    <col min="8984" max="8984" width="25" style="7" customWidth="1"/>
    <col min="8985" max="8985" width="17.21875" style="7" customWidth="1"/>
    <col min="8986" max="8986" width="12.6640625" style="7" customWidth="1"/>
    <col min="8987" max="9218" width="8.88671875" style="7"/>
    <col min="9219" max="9219" width="13.21875" style="7" customWidth="1"/>
    <col min="9220" max="9220" width="11" style="7" customWidth="1"/>
    <col min="9221" max="9221" width="11.21875" style="7" customWidth="1"/>
    <col min="9222" max="9222" width="10.109375" style="7" customWidth="1"/>
    <col min="9223" max="9223" width="11.33203125" style="7" customWidth="1"/>
    <col min="9224" max="9231" width="9.77734375" style="7" customWidth="1"/>
    <col min="9232" max="9233" width="0" style="7" hidden="1" customWidth="1"/>
    <col min="9234" max="9234" width="12.109375" style="7" customWidth="1"/>
    <col min="9235" max="9235" width="18.109375" style="7" customWidth="1"/>
    <col min="9236" max="9238" width="9.77734375" style="7" customWidth="1"/>
    <col min="9239" max="9239" width="15" style="7" customWidth="1"/>
    <col min="9240" max="9240" width="25" style="7" customWidth="1"/>
    <col min="9241" max="9241" width="17.21875" style="7" customWidth="1"/>
    <col min="9242" max="9242" width="12.6640625" style="7" customWidth="1"/>
    <col min="9243" max="9474" width="8.88671875" style="7"/>
    <col min="9475" max="9475" width="13.21875" style="7" customWidth="1"/>
    <col min="9476" max="9476" width="11" style="7" customWidth="1"/>
    <col min="9477" max="9477" width="11.21875" style="7" customWidth="1"/>
    <col min="9478" max="9478" width="10.109375" style="7" customWidth="1"/>
    <col min="9479" max="9479" width="11.33203125" style="7" customWidth="1"/>
    <col min="9480" max="9487" width="9.77734375" style="7" customWidth="1"/>
    <col min="9488" max="9489" width="0" style="7" hidden="1" customWidth="1"/>
    <col min="9490" max="9490" width="12.109375" style="7" customWidth="1"/>
    <col min="9491" max="9491" width="18.109375" style="7" customWidth="1"/>
    <col min="9492" max="9494" width="9.77734375" style="7" customWidth="1"/>
    <col min="9495" max="9495" width="15" style="7" customWidth="1"/>
    <col min="9496" max="9496" width="25" style="7" customWidth="1"/>
    <col min="9497" max="9497" width="17.21875" style="7" customWidth="1"/>
    <col min="9498" max="9498" width="12.6640625" style="7" customWidth="1"/>
    <col min="9499" max="9730" width="8.88671875" style="7"/>
    <col min="9731" max="9731" width="13.21875" style="7" customWidth="1"/>
    <col min="9732" max="9732" width="11" style="7" customWidth="1"/>
    <col min="9733" max="9733" width="11.21875" style="7" customWidth="1"/>
    <col min="9734" max="9734" width="10.109375" style="7" customWidth="1"/>
    <col min="9735" max="9735" width="11.33203125" style="7" customWidth="1"/>
    <col min="9736" max="9743" width="9.77734375" style="7" customWidth="1"/>
    <col min="9744" max="9745" width="0" style="7" hidden="1" customWidth="1"/>
    <col min="9746" max="9746" width="12.109375" style="7" customWidth="1"/>
    <col min="9747" max="9747" width="18.109375" style="7" customWidth="1"/>
    <col min="9748" max="9750" width="9.77734375" style="7" customWidth="1"/>
    <col min="9751" max="9751" width="15" style="7" customWidth="1"/>
    <col min="9752" max="9752" width="25" style="7" customWidth="1"/>
    <col min="9753" max="9753" width="17.21875" style="7" customWidth="1"/>
    <col min="9754" max="9754" width="12.6640625" style="7" customWidth="1"/>
    <col min="9755" max="9986" width="8.88671875" style="7"/>
    <col min="9987" max="9987" width="13.21875" style="7" customWidth="1"/>
    <col min="9988" max="9988" width="11" style="7" customWidth="1"/>
    <col min="9989" max="9989" width="11.21875" style="7" customWidth="1"/>
    <col min="9990" max="9990" width="10.109375" style="7" customWidth="1"/>
    <col min="9991" max="9991" width="11.33203125" style="7" customWidth="1"/>
    <col min="9992" max="9999" width="9.77734375" style="7" customWidth="1"/>
    <col min="10000" max="10001" width="0" style="7" hidden="1" customWidth="1"/>
    <col min="10002" max="10002" width="12.109375" style="7" customWidth="1"/>
    <col min="10003" max="10003" width="18.109375" style="7" customWidth="1"/>
    <col min="10004" max="10006" width="9.77734375" style="7" customWidth="1"/>
    <col min="10007" max="10007" width="15" style="7" customWidth="1"/>
    <col min="10008" max="10008" width="25" style="7" customWidth="1"/>
    <col min="10009" max="10009" width="17.21875" style="7" customWidth="1"/>
    <col min="10010" max="10010" width="12.6640625" style="7" customWidth="1"/>
    <col min="10011" max="10242" width="8.88671875" style="7"/>
    <col min="10243" max="10243" width="13.21875" style="7" customWidth="1"/>
    <col min="10244" max="10244" width="11" style="7" customWidth="1"/>
    <col min="10245" max="10245" width="11.21875" style="7" customWidth="1"/>
    <col min="10246" max="10246" width="10.109375" style="7" customWidth="1"/>
    <col min="10247" max="10247" width="11.33203125" style="7" customWidth="1"/>
    <col min="10248" max="10255" width="9.77734375" style="7" customWidth="1"/>
    <col min="10256" max="10257" width="0" style="7" hidden="1" customWidth="1"/>
    <col min="10258" max="10258" width="12.109375" style="7" customWidth="1"/>
    <col min="10259" max="10259" width="18.109375" style="7" customWidth="1"/>
    <col min="10260" max="10262" width="9.77734375" style="7" customWidth="1"/>
    <col min="10263" max="10263" width="15" style="7" customWidth="1"/>
    <col min="10264" max="10264" width="25" style="7" customWidth="1"/>
    <col min="10265" max="10265" width="17.21875" style="7" customWidth="1"/>
    <col min="10266" max="10266" width="12.6640625" style="7" customWidth="1"/>
    <col min="10267" max="10498" width="8.88671875" style="7"/>
    <col min="10499" max="10499" width="13.21875" style="7" customWidth="1"/>
    <col min="10500" max="10500" width="11" style="7" customWidth="1"/>
    <col min="10501" max="10501" width="11.21875" style="7" customWidth="1"/>
    <col min="10502" max="10502" width="10.109375" style="7" customWidth="1"/>
    <col min="10503" max="10503" width="11.33203125" style="7" customWidth="1"/>
    <col min="10504" max="10511" width="9.77734375" style="7" customWidth="1"/>
    <col min="10512" max="10513" width="0" style="7" hidden="1" customWidth="1"/>
    <col min="10514" max="10514" width="12.109375" style="7" customWidth="1"/>
    <col min="10515" max="10515" width="18.109375" style="7" customWidth="1"/>
    <col min="10516" max="10518" width="9.77734375" style="7" customWidth="1"/>
    <col min="10519" max="10519" width="15" style="7" customWidth="1"/>
    <col min="10520" max="10520" width="25" style="7" customWidth="1"/>
    <col min="10521" max="10521" width="17.21875" style="7" customWidth="1"/>
    <col min="10522" max="10522" width="12.6640625" style="7" customWidth="1"/>
    <col min="10523" max="10754" width="8.88671875" style="7"/>
    <col min="10755" max="10755" width="13.21875" style="7" customWidth="1"/>
    <col min="10756" max="10756" width="11" style="7" customWidth="1"/>
    <col min="10757" max="10757" width="11.21875" style="7" customWidth="1"/>
    <col min="10758" max="10758" width="10.109375" style="7" customWidth="1"/>
    <col min="10759" max="10759" width="11.33203125" style="7" customWidth="1"/>
    <col min="10760" max="10767" width="9.77734375" style="7" customWidth="1"/>
    <col min="10768" max="10769" width="0" style="7" hidden="1" customWidth="1"/>
    <col min="10770" max="10770" width="12.109375" style="7" customWidth="1"/>
    <col min="10771" max="10771" width="18.109375" style="7" customWidth="1"/>
    <col min="10772" max="10774" width="9.77734375" style="7" customWidth="1"/>
    <col min="10775" max="10775" width="15" style="7" customWidth="1"/>
    <col min="10776" max="10776" width="25" style="7" customWidth="1"/>
    <col min="10777" max="10777" width="17.21875" style="7" customWidth="1"/>
    <col min="10778" max="10778" width="12.6640625" style="7" customWidth="1"/>
    <col min="10779" max="11010" width="8.88671875" style="7"/>
    <col min="11011" max="11011" width="13.21875" style="7" customWidth="1"/>
    <col min="11012" max="11012" width="11" style="7" customWidth="1"/>
    <col min="11013" max="11013" width="11.21875" style="7" customWidth="1"/>
    <col min="11014" max="11014" width="10.109375" style="7" customWidth="1"/>
    <col min="11015" max="11015" width="11.33203125" style="7" customWidth="1"/>
    <col min="11016" max="11023" width="9.77734375" style="7" customWidth="1"/>
    <col min="11024" max="11025" width="0" style="7" hidden="1" customWidth="1"/>
    <col min="11026" max="11026" width="12.109375" style="7" customWidth="1"/>
    <col min="11027" max="11027" width="18.109375" style="7" customWidth="1"/>
    <col min="11028" max="11030" width="9.77734375" style="7" customWidth="1"/>
    <col min="11031" max="11031" width="15" style="7" customWidth="1"/>
    <col min="11032" max="11032" width="25" style="7" customWidth="1"/>
    <col min="11033" max="11033" width="17.21875" style="7" customWidth="1"/>
    <col min="11034" max="11034" width="12.6640625" style="7" customWidth="1"/>
    <col min="11035" max="11266" width="8.88671875" style="7"/>
    <col min="11267" max="11267" width="13.21875" style="7" customWidth="1"/>
    <col min="11268" max="11268" width="11" style="7" customWidth="1"/>
    <col min="11269" max="11269" width="11.21875" style="7" customWidth="1"/>
    <col min="11270" max="11270" width="10.109375" style="7" customWidth="1"/>
    <col min="11271" max="11271" width="11.33203125" style="7" customWidth="1"/>
    <col min="11272" max="11279" width="9.77734375" style="7" customWidth="1"/>
    <col min="11280" max="11281" width="0" style="7" hidden="1" customWidth="1"/>
    <col min="11282" max="11282" width="12.109375" style="7" customWidth="1"/>
    <col min="11283" max="11283" width="18.109375" style="7" customWidth="1"/>
    <col min="11284" max="11286" width="9.77734375" style="7" customWidth="1"/>
    <col min="11287" max="11287" width="15" style="7" customWidth="1"/>
    <col min="11288" max="11288" width="25" style="7" customWidth="1"/>
    <col min="11289" max="11289" width="17.21875" style="7" customWidth="1"/>
    <col min="11290" max="11290" width="12.6640625" style="7" customWidth="1"/>
    <col min="11291" max="11522" width="8.88671875" style="7"/>
    <col min="11523" max="11523" width="13.21875" style="7" customWidth="1"/>
    <col min="11524" max="11524" width="11" style="7" customWidth="1"/>
    <col min="11525" max="11525" width="11.21875" style="7" customWidth="1"/>
    <col min="11526" max="11526" width="10.109375" style="7" customWidth="1"/>
    <col min="11527" max="11527" width="11.33203125" style="7" customWidth="1"/>
    <col min="11528" max="11535" width="9.77734375" style="7" customWidth="1"/>
    <col min="11536" max="11537" width="0" style="7" hidden="1" customWidth="1"/>
    <col min="11538" max="11538" width="12.109375" style="7" customWidth="1"/>
    <col min="11539" max="11539" width="18.109375" style="7" customWidth="1"/>
    <col min="11540" max="11542" width="9.77734375" style="7" customWidth="1"/>
    <col min="11543" max="11543" width="15" style="7" customWidth="1"/>
    <col min="11544" max="11544" width="25" style="7" customWidth="1"/>
    <col min="11545" max="11545" width="17.21875" style="7" customWidth="1"/>
    <col min="11546" max="11546" width="12.6640625" style="7" customWidth="1"/>
    <col min="11547" max="11778" width="8.88671875" style="7"/>
    <col min="11779" max="11779" width="13.21875" style="7" customWidth="1"/>
    <col min="11780" max="11780" width="11" style="7" customWidth="1"/>
    <col min="11781" max="11781" width="11.21875" style="7" customWidth="1"/>
    <col min="11782" max="11782" width="10.109375" style="7" customWidth="1"/>
    <col min="11783" max="11783" width="11.33203125" style="7" customWidth="1"/>
    <col min="11784" max="11791" width="9.77734375" style="7" customWidth="1"/>
    <col min="11792" max="11793" width="0" style="7" hidden="1" customWidth="1"/>
    <col min="11794" max="11794" width="12.109375" style="7" customWidth="1"/>
    <col min="11795" max="11795" width="18.109375" style="7" customWidth="1"/>
    <col min="11796" max="11798" width="9.77734375" style="7" customWidth="1"/>
    <col min="11799" max="11799" width="15" style="7" customWidth="1"/>
    <col min="11800" max="11800" width="25" style="7" customWidth="1"/>
    <col min="11801" max="11801" width="17.21875" style="7" customWidth="1"/>
    <col min="11802" max="11802" width="12.6640625" style="7" customWidth="1"/>
    <col min="11803" max="12034" width="8.88671875" style="7"/>
    <col min="12035" max="12035" width="13.21875" style="7" customWidth="1"/>
    <col min="12036" max="12036" width="11" style="7" customWidth="1"/>
    <col min="12037" max="12037" width="11.21875" style="7" customWidth="1"/>
    <col min="12038" max="12038" width="10.109375" style="7" customWidth="1"/>
    <col min="12039" max="12039" width="11.33203125" style="7" customWidth="1"/>
    <col min="12040" max="12047" width="9.77734375" style="7" customWidth="1"/>
    <col min="12048" max="12049" width="0" style="7" hidden="1" customWidth="1"/>
    <col min="12050" max="12050" width="12.109375" style="7" customWidth="1"/>
    <col min="12051" max="12051" width="18.109375" style="7" customWidth="1"/>
    <col min="12052" max="12054" width="9.77734375" style="7" customWidth="1"/>
    <col min="12055" max="12055" width="15" style="7" customWidth="1"/>
    <col min="12056" max="12056" width="25" style="7" customWidth="1"/>
    <col min="12057" max="12057" width="17.21875" style="7" customWidth="1"/>
    <col min="12058" max="12058" width="12.6640625" style="7" customWidth="1"/>
    <col min="12059" max="12290" width="8.88671875" style="7"/>
    <col min="12291" max="12291" width="13.21875" style="7" customWidth="1"/>
    <col min="12292" max="12292" width="11" style="7" customWidth="1"/>
    <col min="12293" max="12293" width="11.21875" style="7" customWidth="1"/>
    <col min="12294" max="12294" width="10.109375" style="7" customWidth="1"/>
    <col min="12295" max="12295" width="11.33203125" style="7" customWidth="1"/>
    <col min="12296" max="12303" width="9.77734375" style="7" customWidth="1"/>
    <col min="12304" max="12305" width="0" style="7" hidden="1" customWidth="1"/>
    <col min="12306" max="12306" width="12.109375" style="7" customWidth="1"/>
    <col min="12307" max="12307" width="18.109375" style="7" customWidth="1"/>
    <col min="12308" max="12310" width="9.77734375" style="7" customWidth="1"/>
    <col min="12311" max="12311" width="15" style="7" customWidth="1"/>
    <col min="12312" max="12312" width="25" style="7" customWidth="1"/>
    <col min="12313" max="12313" width="17.21875" style="7" customWidth="1"/>
    <col min="12314" max="12314" width="12.6640625" style="7" customWidth="1"/>
    <col min="12315" max="12546" width="8.88671875" style="7"/>
    <col min="12547" max="12547" width="13.21875" style="7" customWidth="1"/>
    <col min="12548" max="12548" width="11" style="7" customWidth="1"/>
    <col min="12549" max="12549" width="11.21875" style="7" customWidth="1"/>
    <col min="12550" max="12550" width="10.109375" style="7" customWidth="1"/>
    <col min="12551" max="12551" width="11.33203125" style="7" customWidth="1"/>
    <col min="12552" max="12559" width="9.77734375" style="7" customWidth="1"/>
    <col min="12560" max="12561" width="0" style="7" hidden="1" customWidth="1"/>
    <col min="12562" max="12562" width="12.109375" style="7" customWidth="1"/>
    <col min="12563" max="12563" width="18.109375" style="7" customWidth="1"/>
    <col min="12564" max="12566" width="9.77734375" style="7" customWidth="1"/>
    <col min="12567" max="12567" width="15" style="7" customWidth="1"/>
    <col min="12568" max="12568" width="25" style="7" customWidth="1"/>
    <col min="12569" max="12569" width="17.21875" style="7" customWidth="1"/>
    <col min="12570" max="12570" width="12.6640625" style="7" customWidth="1"/>
    <col min="12571" max="12802" width="8.88671875" style="7"/>
    <col min="12803" max="12803" width="13.21875" style="7" customWidth="1"/>
    <col min="12804" max="12804" width="11" style="7" customWidth="1"/>
    <col min="12805" max="12805" width="11.21875" style="7" customWidth="1"/>
    <col min="12806" max="12806" width="10.109375" style="7" customWidth="1"/>
    <col min="12807" max="12807" width="11.33203125" style="7" customWidth="1"/>
    <col min="12808" max="12815" width="9.77734375" style="7" customWidth="1"/>
    <col min="12816" max="12817" width="0" style="7" hidden="1" customWidth="1"/>
    <col min="12818" max="12818" width="12.109375" style="7" customWidth="1"/>
    <col min="12819" max="12819" width="18.109375" style="7" customWidth="1"/>
    <col min="12820" max="12822" width="9.77734375" style="7" customWidth="1"/>
    <col min="12823" max="12823" width="15" style="7" customWidth="1"/>
    <col min="12824" max="12824" width="25" style="7" customWidth="1"/>
    <col min="12825" max="12825" width="17.21875" style="7" customWidth="1"/>
    <col min="12826" max="12826" width="12.6640625" style="7" customWidth="1"/>
    <col min="12827" max="13058" width="8.88671875" style="7"/>
    <col min="13059" max="13059" width="13.21875" style="7" customWidth="1"/>
    <col min="13060" max="13060" width="11" style="7" customWidth="1"/>
    <col min="13061" max="13061" width="11.21875" style="7" customWidth="1"/>
    <col min="13062" max="13062" width="10.109375" style="7" customWidth="1"/>
    <col min="13063" max="13063" width="11.33203125" style="7" customWidth="1"/>
    <col min="13064" max="13071" width="9.77734375" style="7" customWidth="1"/>
    <col min="13072" max="13073" width="0" style="7" hidden="1" customWidth="1"/>
    <col min="13074" max="13074" width="12.109375" style="7" customWidth="1"/>
    <col min="13075" max="13075" width="18.109375" style="7" customWidth="1"/>
    <col min="13076" max="13078" width="9.77734375" style="7" customWidth="1"/>
    <col min="13079" max="13079" width="15" style="7" customWidth="1"/>
    <col min="13080" max="13080" width="25" style="7" customWidth="1"/>
    <col min="13081" max="13081" width="17.21875" style="7" customWidth="1"/>
    <col min="13082" max="13082" width="12.6640625" style="7" customWidth="1"/>
    <col min="13083" max="13314" width="8.88671875" style="7"/>
    <col min="13315" max="13315" width="13.21875" style="7" customWidth="1"/>
    <col min="13316" max="13316" width="11" style="7" customWidth="1"/>
    <col min="13317" max="13317" width="11.21875" style="7" customWidth="1"/>
    <col min="13318" max="13318" width="10.109375" style="7" customWidth="1"/>
    <col min="13319" max="13319" width="11.33203125" style="7" customWidth="1"/>
    <col min="13320" max="13327" width="9.77734375" style="7" customWidth="1"/>
    <col min="13328" max="13329" width="0" style="7" hidden="1" customWidth="1"/>
    <col min="13330" max="13330" width="12.109375" style="7" customWidth="1"/>
    <col min="13331" max="13331" width="18.109375" style="7" customWidth="1"/>
    <col min="13332" max="13334" width="9.77734375" style="7" customWidth="1"/>
    <col min="13335" max="13335" width="15" style="7" customWidth="1"/>
    <col min="13336" max="13336" width="25" style="7" customWidth="1"/>
    <col min="13337" max="13337" width="17.21875" style="7" customWidth="1"/>
    <col min="13338" max="13338" width="12.6640625" style="7" customWidth="1"/>
    <col min="13339" max="13570" width="8.88671875" style="7"/>
    <col min="13571" max="13571" width="13.21875" style="7" customWidth="1"/>
    <col min="13572" max="13572" width="11" style="7" customWidth="1"/>
    <col min="13573" max="13573" width="11.21875" style="7" customWidth="1"/>
    <col min="13574" max="13574" width="10.109375" style="7" customWidth="1"/>
    <col min="13575" max="13575" width="11.33203125" style="7" customWidth="1"/>
    <col min="13576" max="13583" width="9.77734375" style="7" customWidth="1"/>
    <col min="13584" max="13585" width="0" style="7" hidden="1" customWidth="1"/>
    <col min="13586" max="13586" width="12.109375" style="7" customWidth="1"/>
    <col min="13587" max="13587" width="18.109375" style="7" customWidth="1"/>
    <col min="13588" max="13590" width="9.77734375" style="7" customWidth="1"/>
    <col min="13591" max="13591" width="15" style="7" customWidth="1"/>
    <col min="13592" max="13592" width="25" style="7" customWidth="1"/>
    <col min="13593" max="13593" width="17.21875" style="7" customWidth="1"/>
    <col min="13594" max="13594" width="12.6640625" style="7" customWidth="1"/>
    <col min="13595" max="13826" width="8.88671875" style="7"/>
    <col min="13827" max="13827" width="13.21875" style="7" customWidth="1"/>
    <col min="13828" max="13828" width="11" style="7" customWidth="1"/>
    <col min="13829" max="13829" width="11.21875" style="7" customWidth="1"/>
    <col min="13830" max="13830" width="10.109375" style="7" customWidth="1"/>
    <col min="13831" max="13831" width="11.33203125" style="7" customWidth="1"/>
    <col min="13832" max="13839" width="9.77734375" style="7" customWidth="1"/>
    <col min="13840" max="13841" width="0" style="7" hidden="1" customWidth="1"/>
    <col min="13842" max="13842" width="12.109375" style="7" customWidth="1"/>
    <col min="13843" max="13843" width="18.109375" style="7" customWidth="1"/>
    <col min="13844" max="13846" width="9.77734375" style="7" customWidth="1"/>
    <col min="13847" max="13847" width="15" style="7" customWidth="1"/>
    <col min="13848" max="13848" width="25" style="7" customWidth="1"/>
    <col min="13849" max="13849" width="17.21875" style="7" customWidth="1"/>
    <col min="13850" max="13850" width="12.6640625" style="7" customWidth="1"/>
    <col min="13851" max="14082" width="8.88671875" style="7"/>
    <col min="14083" max="14083" width="13.21875" style="7" customWidth="1"/>
    <col min="14084" max="14084" width="11" style="7" customWidth="1"/>
    <col min="14085" max="14085" width="11.21875" style="7" customWidth="1"/>
    <col min="14086" max="14086" width="10.109375" style="7" customWidth="1"/>
    <col min="14087" max="14087" width="11.33203125" style="7" customWidth="1"/>
    <col min="14088" max="14095" width="9.77734375" style="7" customWidth="1"/>
    <col min="14096" max="14097" width="0" style="7" hidden="1" customWidth="1"/>
    <col min="14098" max="14098" width="12.109375" style="7" customWidth="1"/>
    <col min="14099" max="14099" width="18.109375" style="7" customWidth="1"/>
    <col min="14100" max="14102" width="9.77734375" style="7" customWidth="1"/>
    <col min="14103" max="14103" width="15" style="7" customWidth="1"/>
    <col min="14104" max="14104" width="25" style="7" customWidth="1"/>
    <col min="14105" max="14105" width="17.21875" style="7" customWidth="1"/>
    <col min="14106" max="14106" width="12.6640625" style="7" customWidth="1"/>
    <col min="14107" max="14338" width="8.88671875" style="7"/>
    <col min="14339" max="14339" width="13.21875" style="7" customWidth="1"/>
    <col min="14340" max="14340" width="11" style="7" customWidth="1"/>
    <col min="14341" max="14341" width="11.21875" style="7" customWidth="1"/>
    <col min="14342" max="14342" width="10.109375" style="7" customWidth="1"/>
    <col min="14343" max="14343" width="11.33203125" style="7" customWidth="1"/>
    <col min="14344" max="14351" width="9.77734375" style="7" customWidth="1"/>
    <col min="14352" max="14353" width="0" style="7" hidden="1" customWidth="1"/>
    <col min="14354" max="14354" width="12.109375" style="7" customWidth="1"/>
    <col min="14355" max="14355" width="18.109375" style="7" customWidth="1"/>
    <col min="14356" max="14358" width="9.77734375" style="7" customWidth="1"/>
    <col min="14359" max="14359" width="15" style="7" customWidth="1"/>
    <col min="14360" max="14360" width="25" style="7" customWidth="1"/>
    <col min="14361" max="14361" width="17.21875" style="7" customWidth="1"/>
    <col min="14362" max="14362" width="12.6640625" style="7" customWidth="1"/>
    <col min="14363" max="14594" width="8.88671875" style="7"/>
    <col min="14595" max="14595" width="13.21875" style="7" customWidth="1"/>
    <col min="14596" max="14596" width="11" style="7" customWidth="1"/>
    <col min="14597" max="14597" width="11.21875" style="7" customWidth="1"/>
    <col min="14598" max="14598" width="10.109375" style="7" customWidth="1"/>
    <col min="14599" max="14599" width="11.33203125" style="7" customWidth="1"/>
    <col min="14600" max="14607" width="9.77734375" style="7" customWidth="1"/>
    <col min="14608" max="14609" width="0" style="7" hidden="1" customWidth="1"/>
    <col min="14610" max="14610" width="12.109375" style="7" customWidth="1"/>
    <col min="14611" max="14611" width="18.109375" style="7" customWidth="1"/>
    <col min="14612" max="14614" width="9.77734375" style="7" customWidth="1"/>
    <col min="14615" max="14615" width="15" style="7" customWidth="1"/>
    <col min="14616" max="14616" width="25" style="7" customWidth="1"/>
    <col min="14617" max="14617" width="17.21875" style="7" customWidth="1"/>
    <col min="14618" max="14618" width="12.6640625" style="7" customWidth="1"/>
    <col min="14619" max="14850" width="8.88671875" style="7"/>
    <col min="14851" max="14851" width="13.21875" style="7" customWidth="1"/>
    <col min="14852" max="14852" width="11" style="7" customWidth="1"/>
    <col min="14853" max="14853" width="11.21875" style="7" customWidth="1"/>
    <col min="14854" max="14854" width="10.109375" style="7" customWidth="1"/>
    <col min="14855" max="14855" width="11.33203125" style="7" customWidth="1"/>
    <col min="14856" max="14863" width="9.77734375" style="7" customWidth="1"/>
    <col min="14864" max="14865" width="0" style="7" hidden="1" customWidth="1"/>
    <col min="14866" max="14866" width="12.109375" style="7" customWidth="1"/>
    <col min="14867" max="14867" width="18.109375" style="7" customWidth="1"/>
    <col min="14868" max="14870" width="9.77734375" style="7" customWidth="1"/>
    <col min="14871" max="14871" width="15" style="7" customWidth="1"/>
    <col min="14872" max="14872" width="25" style="7" customWidth="1"/>
    <col min="14873" max="14873" width="17.21875" style="7" customWidth="1"/>
    <col min="14874" max="14874" width="12.6640625" style="7" customWidth="1"/>
    <col min="14875" max="15106" width="8.88671875" style="7"/>
    <col min="15107" max="15107" width="13.21875" style="7" customWidth="1"/>
    <col min="15108" max="15108" width="11" style="7" customWidth="1"/>
    <col min="15109" max="15109" width="11.21875" style="7" customWidth="1"/>
    <col min="15110" max="15110" width="10.109375" style="7" customWidth="1"/>
    <col min="15111" max="15111" width="11.33203125" style="7" customWidth="1"/>
    <col min="15112" max="15119" width="9.77734375" style="7" customWidth="1"/>
    <col min="15120" max="15121" width="0" style="7" hidden="1" customWidth="1"/>
    <col min="15122" max="15122" width="12.109375" style="7" customWidth="1"/>
    <col min="15123" max="15123" width="18.109375" style="7" customWidth="1"/>
    <col min="15124" max="15126" width="9.77734375" style="7" customWidth="1"/>
    <col min="15127" max="15127" width="15" style="7" customWidth="1"/>
    <col min="15128" max="15128" width="25" style="7" customWidth="1"/>
    <col min="15129" max="15129" width="17.21875" style="7" customWidth="1"/>
    <col min="15130" max="15130" width="12.6640625" style="7" customWidth="1"/>
    <col min="15131" max="15362" width="8.88671875" style="7"/>
    <col min="15363" max="15363" width="13.21875" style="7" customWidth="1"/>
    <col min="15364" max="15364" width="11" style="7" customWidth="1"/>
    <col min="15365" max="15365" width="11.21875" style="7" customWidth="1"/>
    <col min="15366" max="15366" width="10.109375" style="7" customWidth="1"/>
    <col min="15367" max="15367" width="11.33203125" style="7" customWidth="1"/>
    <col min="15368" max="15375" width="9.77734375" style="7" customWidth="1"/>
    <col min="15376" max="15377" width="0" style="7" hidden="1" customWidth="1"/>
    <col min="15378" max="15378" width="12.109375" style="7" customWidth="1"/>
    <col min="15379" max="15379" width="18.109375" style="7" customWidth="1"/>
    <col min="15380" max="15382" width="9.77734375" style="7" customWidth="1"/>
    <col min="15383" max="15383" width="15" style="7" customWidth="1"/>
    <col min="15384" max="15384" width="25" style="7" customWidth="1"/>
    <col min="15385" max="15385" width="17.21875" style="7" customWidth="1"/>
    <col min="15386" max="15386" width="12.6640625" style="7" customWidth="1"/>
    <col min="15387" max="15618" width="8.88671875" style="7"/>
    <col min="15619" max="15619" width="13.21875" style="7" customWidth="1"/>
    <col min="15620" max="15620" width="11" style="7" customWidth="1"/>
    <col min="15621" max="15621" width="11.21875" style="7" customWidth="1"/>
    <col min="15622" max="15622" width="10.109375" style="7" customWidth="1"/>
    <col min="15623" max="15623" width="11.33203125" style="7" customWidth="1"/>
    <col min="15624" max="15631" width="9.77734375" style="7" customWidth="1"/>
    <col min="15632" max="15633" width="0" style="7" hidden="1" customWidth="1"/>
    <col min="15634" max="15634" width="12.109375" style="7" customWidth="1"/>
    <col min="15635" max="15635" width="18.109375" style="7" customWidth="1"/>
    <col min="15636" max="15638" width="9.77734375" style="7" customWidth="1"/>
    <col min="15639" max="15639" width="15" style="7" customWidth="1"/>
    <col min="15640" max="15640" width="25" style="7" customWidth="1"/>
    <col min="15641" max="15641" width="17.21875" style="7" customWidth="1"/>
    <col min="15642" max="15642" width="12.6640625" style="7" customWidth="1"/>
    <col min="15643" max="15874" width="8.88671875" style="7"/>
    <col min="15875" max="15875" width="13.21875" style="7" customWidth="1"/>
    <col min="15876" max="15876" width="11" style="7" customWidth="1"/>
    <col min="15877" max="15877" width="11.21875" style="7" customWidth="1"/>
    <col min="15878" max="15878" width="10.109375" style="7" customWidth="1"/>
    <col min="15879" max="15879" width="11.33203125" style="7" customWidth="1"/>
    <col min="15880" max="15887" width="9.77734375" style="7" customWidth="1"/>
    <col min="15888" max="15889" width="0" style="7" hidden="1" customWidth="1"/>
    <col min="15890" max="15890" width="12.109375" style="7" customWidth="1"/>
    <col min="15891" max="15891" width="18.109375" style="7" customWidth="1"/>
    <col min="15892" max="15894" width="9.77734375" style="7" customWidth="1"/>
    <col min="15895" max="15895" width="15" style="7" customWidth="1"/>
    <col min="15896" max="15896" width="25" style="7" customWidth="1"/>
    <col min="15897" max="15897" width="17.21875" style="7" customWidth="1"/>
    <col min="15898" max="15898" width="12.6640625" style="7" customWidth="1"/>
    <col min="15899" max="16130" width="8.88671875" style="7"/>
    <col min="16131" max="16131" width="13.21875" style="7" customWidth="1"/>
    <col min="16132" max="16132" width="11" style="7" customWidth="1"/>
    <col min="16133" max="16133" width="11.21875" style="7" customWidth="1"/>
    <col min="16134" max="16134" width="10.109375" style="7" customWidth="1"/>
    <col min="16135" max="16135" width="11.33203125" style="7" customWidth="1"/>
    <col min="16136" max="16143" width="9.77734375" style="7" customWidth="1"/>
    <col min="16144" max="16145" width="0" style="7" hidden="1" customWidth="1"/>
    <col min="16146" max="16146" width="12.109375" style="7" customWidth="1"/>
    <col min="16147" max="16147" width="18.109375" style="7" customWidth="1"/>
    <col min="16148" max="16150" width="9.77734375" style="7" customWidth="1"/>
    <col min="16151" max="16151" width="15" style="7" customWidth="1"/>
    <col min="16152" max="16152" width="25" style="7" customWidth="1"/>
    <col min="16153" max="16153" width="17.21875" style="7" customWidth="1"/>
    <col min="16154" max="16154" width="12.6640625" style="7" customWidth="1"/>
    <col min="16155" max="16384" width="8.88671875" style="7"/>
  </cols>
  <sheetData>
    <row r="1" spans="1:31" ht="17.39999999999999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B1" s="136" t="s">
        <v>1191</v>
      </c>
      <c r="AC1" s="136"/>
      <c r="AD1" s="136"/>
      <c r="AE1" s="136"/>
    </row>
    <row r="2" spans="1:31" ht="24" x14ac:dyDescent="0.25">
      <c r="A2" s="8" t="s">
        <v>1</v>
      </c>
      <c r="B2" s="8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11" t="s">
        <v>17</v>
      </c>
      <c r="R2" s="12" t="s">
        <v>18</v>
      </c>
      <c r="V2" s="12" t="s">
        <v>19</v>
      </c>
      <c r="W2" s="12" t="s">
        <v>20</v>
      </c>
      <c r="X2" s="13" t="s">
        <v>21</v>
      </c>
      <c r="Y2" s="14" t="s">
        <v>22</v>
      </c>
      <c r="Z2" s="14"/>
      <c r="AA2" s="13"/>
      <c r="AB2" s="137" t="s">
        <v>1184</v>
      </c>
      <c r="AC2" s="138" t="s">
        <v>1183</v>
      </c>
      <c r="AD2" s="137" t="s">
        <v>1185</v>
      </c>
      <c r="AE2" s="138" t="s">
        <v>1183</v>
      </c>
    </row>
    <row r="3" spans="1:31" s="28" customFormat="1" ht="28.8" customHeight="1" x14ac:dyDescent="0.25">
      <c r="A3" s="15">
        <v>1</v>
      </c>
      <c r="B3" s="16" t="s">
        <v>23</v>
      </c>
      <c r="C3" s="17" t="s">
        <v>24</v>
      </c>
      <c r="D3" s="18" t="s">
        <v>25</v>
      </c>
      <c r="E3" s="18"/>
      <c r="F3" s="18" t="s">
        <v>26</v>
      </c>
      <c r="G3" s="19" t="s">
        <v>27</v>
      </c>
      <c r="H3" s="17" t="s">
        <v>28</v>
      </c>
      <c r="I3" s="15">
        <f>671.8+591.8</f>
        <v>1263.5999999999999</v>
      </c>
      <c r="J3" s="15">
        <v>671.8</v>
      </c>
      <c r="K3" s="15" t="s">
        <v>29</v>
      </c>
      <c r="L3" s="17" t="s">
        <v>30</v>
      </c>
      <c r="M3" s="17" t="s">
        <v>31</v>
      </c>
      <c r="N3" s="17" t="s">
        <v>32</v>
      </c>
      <c r="O3" s="17" t="s">
        <v>32</v>
      </c>
      <c r="P3" s="17" t="s">
        <v>32</v>
      </c>
      <c r="Q3" s="20" t="s">
        <v>33</v>
      </c>
      <c r="R3" s="21" t="s">
        <v>34</v>
      </c>
      <c r="S3" s="21" t="s">
        <v>35</v>
      </c>
      <c r="T3" s="22">
        <v>1</v>
      </c>
      <c r="U3" s="23"/>
      <c r="V3" s="24">
        <v>1</v>
      </c>
      <c r="W3" s="25" t="s">
        <v>36</v>
      </c>
      <c r="X3" s="26"/>
      <c r="Y3" s="26"/>
      <c r="Z3" s="27"/>
      <c r="AA3" s="27"/>
      <c r="AB3" s="139"/>
      <c r="AC3" s="139"/>
      <c r="AD3" s="139"/>
      <c r="AE3" s="139"/>
    </row>
    <row r="4" spans="1:31" s="28" customFormat="1" ht="28.8" customHeight="1" x14ac:dyDescent="0.25">
      <c r="A4" s="15"/>
      <c r="B4" s="16" t="s">
        <v>37</v>
      </c>
      <c r="C4" s="17"/>
      <c r="D4" s="18"/>
      <c r="E4" s="18"/>
      <c r="F4" s="18"/>
      <c r="G4" s="19"/>
      <c r="H4" s="17"/>
      <c r="I4" s="15"/>
      <c r="J4" s="15"/>
      <c r="K4" s="15"/>
      <c r="L4" s="17"/>
      <c r="M4" s="17"/>
      <c r="N4" s="17"/>
      <c r="O4" s="17"/>
      <c r="P4" s="17"/>
      <c r="Q4" s="20"/>
      <c r="R4" s="21"/>
      <c r="S4" s="21"/>
      <c r="T4" s="22"/>
      <c r="U4" s="23"/>
      <c r="V4" s="24"/>
      <c r="W4" s="29"/>
      <c r="X4" s="26"/>
      <c r="Y4" s="26"/>
      <c r="Z4" s="27"/>
      <c r="AA4" s="27"/>
      <c r="AB4" s="139"/>
      <c r="AC4" s="139"/>
      <c r="AD4" s="139"/>
      <c r="AE4" s="139"/>
    </row>
    <row r="5" spans="1:31" s="28" customFormat="1" ht="28.8" customHeight="1" x14ac:dyDescent="0.25">
      <c r="A5" s="15">
        <v>2</v>
      </c>
      <c r="B5" s="16" t="s">
        <v>38</v>
      </c>
      <c r="C5" s="17" t="s">
        <v>39</v>
      </c>
      <c r="D5" s="18" t="s">
        <v>40</v>
      </c>
      <c r="E5" s="18"/>
      <c r="F5" s="18" t="s">
        <v>41</v>
      </c>
      <c r="G5" s="19" t="s">
        <v>42</v>
      </c>
      <c r="H5" s="16" t="s">
        <v>43</v>
      </c>
      <c r="I5" s="15">
        <f>421.8+436.8</f>
        <v>858.6</v>
      </c>
      <c r="J5" s="15">
        <v>436.8</v>
      </c>
      <c r="K5" s="15" t="s">
        <v>29</v>
      </c>
      <c r="L5" s="17" t="s">
        <v>30</v>
      </c>
      <c r="M5" s="17" t="s">
        <v>31</v>
      </c>
      <c r="N5" s="17" t="s">
        <v>32</v>
      </c>
      <c r="O5" s="17" t="s">
        <v>32</v>
      </c>
      <c r="P5" s="17" t="s">
        <v>32</v>
      </c>
      <c r="Q5" s="20" t="s">
        <v>33</v>
      </c>
      <c r="R5" s="21" t="s">
        <v>34</v>
      </c>
      <c r="S5" s="21" t="s">
        <v>35</v>
      </c>
      <c r="T5" s="22">
        <v>1</v>
      </c>
      <c r="U5" s="30"/>
      <c r="V5" s="24"/>
      <c r="W5" s="29"/>
      <c r="X5" s="26"/>
      <c r="Y5" s="26"/>
      <c r="Z5" s="27"/>
      <c r="AA5" s="27"/>
      <c r="AB5" s="139"/>
      <c r="AC5" s="139"/>
      <c r="AD5" s="139"/>
      <c r="AE5" s="139"/>
    </row>
    <row r="6" spans="1:31" s="28" customFormat="1" ht="31.2" customHeight="1" x14ac:dyDescent="0.25">
      <c r="A6" s="15">
        <v>3</v>
      </c>
      <c r="B6" s="16" t="s">
        <v>44</v>
      </c>
      <c r="C6" s="16" t="s">
        <v>45</v>
      </c>
      <c r="D6" s="18"/>
      <c r="E6" s="31"/>
      <c r="F6" s="18"/>
      <c r="G6" s="19" t="s">
        <v>46</v>
      </c>
      <c r="H6" s="16">
        <v>365.6</v>
      </c>
      <c r="I6" s="15">
        <f>365.6*2</f>
        <v>731.2</v>
      </c>
      <c r="J6" s="16">
        <v>365.6</v>
      </c>
      <c r="K6" s="15" t="s">
        <v>29</v>
      </c>
      <c r="L6" s="17" t="s">
        <v>47</v>
      </c>
      <c r="M6" s="17" t="s">
        <v>31</v>
      </c>
      <c r="N6" s="17" t="s">
        <v>48</v>
      </c>
      <c r="O6" s="17" t="s">
        <v>48</v>
      </c>
      <c r="P6" s="17" t="s">
        <v>48</v>
      </c>
      <c r="Q6" s="20" t="s">
        <v>33</v>
      </c>
      <c r="R6" s="21" t="s">
        <v>34</v>
      </c>
      <c r="S6" s="21" t="s">
        <v>35</v>
      </c>
      <c r="T6" s="22">
        <v>1</v>
      </c>
      <c r="U6" s="22"/>
      <c r="V6" s="24">
        <v>1</v>
      </c>
      <c r="W6" s="32" t="s">
        <v>49</v>
      </c>
      <c r="X6" s="26"/>
      <c r="Y6" s="26"/>
      <c r="Z6" s="27"/>
      <c r="AA6" s="27"/>
      <c r="AB6" s="139"/>
      <c r="AC6" s="139"/>
      <c r="AD6" s="139"/>
      <c r="AE6" s="139"/>
    </row>
    <row r="7" spans="1:31" s="28" customFormat="1" ht="24" customHeight="1" x14ac:dyDescent="0.25">
      <c r="A7" s="15">
        <v>4</v>
      </c>
      <c r="B7" s="16" t="s">
        <v>50</v>
      </c>
      <c r="C7" s="16" t="s">
        <v>51</v>
      </c>
      <c r="D7" s="18"/>
      <c r="E7" s="18"/>
      <c r="F7" s="18"/>
      <c r="G7" s="19" t="s">
        <v>52</v>
      </c>
      <c r="H7" s="16">
        <v>285.60000000000002</v>
      </c>
      <c r="I7" s="15">
        <f>285.6*2</f>
        <v>571.20000000000005</v>
      </c>
      <c r="J7" s="16">
        <v>285.60000000000002</v>
      </c>
      <c r="K7" s="15" t="s">
        <v>29</v>
      </c>
      <c r="L7" s="17" t="s">
        <v>47</v>
      </c>
      <c r="M7" s="17" t="s">
        <v>31</v>
      </c>
      <c r="N7" s="17" t="s">
        <v>48</v>
      </c>
      <c r="O7" s="17" t="s">
        <v>48</v>
      </c>
      <c r="P7" s="17" t="s">
        <v>48</v>
      </c>
      <c r="Q7" s="20" t="s">
        <v>33</v>
      </c>
      <c r="R7" s="21" t="s">
        <v>34</v>
      </c>
      <c r="S7" s="21" t="s">
        <v>35</v>
      </c>
      <c r="T7" s="22">
        <v>1</v>
      </c>
      <c r="U7" s="22"/>
      <c r="V7" s="24"/>
      <c r="W7" s="29"/>
      <c r="X7" s="26"/>
      <c r="Y7" s="26"/>
      <c r="Z7" s="27"/>
      <c r="AA7" s="27"/>
      <c r="AB7" s="139"/>
      <c r="AC7" s="139"/>
      <c r="AD7" s="139"/>
      <c r="AE7" s="139"/>
    </row>
    <row r="8" spans="1:31" s="28" customFormat="1" ht="36" customHeight="1" x14ac:dyDescent="0.25">
      <c r="A8" s="15">
        <v>5</v>
      </c>
      <c r="B8" s="16" t="s">
        <v>53</v>
      </c>
      <c r="C8" s="16" t="s">
        <v>54</v>
      </c>
      <c r="D8" s="18"/>
      <c r="E8" s="18"/>
      <c r="F8" s="18"/>
      <c r="G8" s="19" t="s">
        <v>55</v>
      </c>
      <c r="H8" s="16">
        <v>125.6</v>
      </c>
      <c r="I8" s="15">
        <f>125.6*2</f>
        <v>251.2</v>
      </c>
      <c r="J8" s="16">
        <v>125.6</v>
      </c>
      <c r="K8" s="15" t="s">
        <v>29</v>
      </c>
      <c r="L8" s="17" t="s">
        <v>47</v>
      </c>
      <c r="M8" s="17" t="s">
        <v>31</v>
      </c>
      <c r="N8" s="17" t="s">
        <v>48</v>
      </c>
      <c r="O8" s="17" t="s">
        <v>48</v>
      </c>
      <c r="P8" s="17" t="s">
        <v>48</v>
      </c>
      <c r="Q8" s="20" t="s">
        <v>33</v>
      </c>
      <c r="R8" s="21" t="s">
        <v>34</v>
      </c>
      <c r="S8" s="21" t="s">
        <v>35</v>
      </c>
      <c r="T8" s="22">
        <v>1</v>
      </c>
      <c r="U8" s="22"/>
      <c r="V8" s="24"/>
      <c r="W8" s="29"/>
      <c r="X8" s="26"/>
      <c r="Y8" s="26"/>
      <c r="Z8" s="27"/>
      <c r="AA8" s="27"/>
      <c r="AB8" s="139"/>
      <c r="AC8" s="139"/>
      <c r="AD8" s="139"/>
      <c r="AE8" s="139"/>
    </row>
    <row r="9" spans="1:31" s="28" customFormat="1" ht="31.2" customHeight="1" x14ac:dyDescent="0.25">
      <c r="A9" s="15">
        <v>6</v>
      </c>
      <c r="B9" s="16" t="s">
        <v>56</v>
      </c>
      <c r="C9" s="16" t="s">
        <v>57</v>
      </c>
      <c r="D9" s="18"/>
      <c r="E9" s="31"/>
      <c r="F9" s="18"/>
      <c r="G9" s="19" t="s">
        <v>58</v>
      </c>
      <c r="H9" s="16">
        <v>85.6</v>
      </c>
      <c r="I9" s="15">
        <v>85.6</v>
      </c>
      <c r="J9" s="16">
        <v>85.6</v>
      </c>
      <c r="K9" s="15" t="s">
        <v>59</v>
      </c>
      <c r="L9" s="17" t="s">
        <v>60</v>
      </c>
      <c r="M9" s="17" t="s">
        <v>61</v>
      </c>
      <c r="N9" s="17" t="s">
        <v>48</v>
      </c>
      <c r="O9" s="17" t="s">
        <v>62</v>
      </c>
      <c r="P9" s="17" t="s">
        <v>48</v>
      </c>
      <c r="Q9" s="20" t="s">
        <v>33</v>
      </c>
      <c r="R9" s="32" t="s">
        <v>34</v>
      </c>
      <c r="S9" s="21" t="s">
        <v>35</v>
      </c>
      <c r="T9" s="22">
        <v>1</v>
      </c>
      <c r="U9" s="22"/>
      <c r="V9" s="24"/>
      <c r="W9" s="32" t="s">
        <v>63</v>
      </c>
      <c r="X9" s="26"/>
      <c r="Y9" s="26"/>
      <c r="Z9" s="27"/>
      <c r="AA9" s="27"/>
      <c r="AB9" s="139"/>
      <c r="AC9" s="139"/>
      <c r="AD9" s="139"/>
      <c r="AE9" s="139"/>
    </row>
    <row r="10" spans="1:31" s="28" customFormat="1" ht="36" customHeight="1" x14ac:dyDescent="0.25">
      <c r="A10" s="15">
        <v>7</v>
      </c>
      <c r="B10" s="16" t="s">
        <v>64</v>
      </c>
      <c r="C10" s="16" t="s">
        <v>65</v>
      </c>
      <c r="D10" s="18"/>
      <c r="E10" s="18"/>
      <c r="F10" s="18"/>
      <c r="G10" s="19" t="s">
        <v>66</v>
      </c>
      <c r="H10" s="16">
        <v>20.3</v>
      </c>
      <c r="I10" s="15">
        <f>20.3*2</f>
        <v>40.6</v>
      </c>
      <c r="J10" s="16">
        <v>20.3</v>
      </c>
      <c r="K10" s="15" t="s">
        <v>67</v>
      </c>
      <c r="L10" s="17" t="s">
        <v>30</v>
      </c>
      <c r="M10" s="17" t="s">
        <v>31</v>
      </c>
      <c r="N10" s="17" t="s">
        <v>32</v>
      </c>
      <c r="O10" s="17" t="s">
        <v>32</v>
      </c>
      <c r="P10" s="17" t="s">
        <v>32</v>
      </c>
      <c r="Q10" s="20" t="s">
        <v>68</v>
      </c>
      <c r="R10" s="32" t="s">
        <v>34</v>
      </c>
      <c r="S10" s="21" t="s">
        <v>35</v>
      </c>
      <c r="T10" s="22">
        <v>2</v>
      </c>
      <c r="U10" s="22"/>
      <c r="V10" s="22"/>
      <c r="W10" s="29"/>
      <c r="X10" s="26" t="s">
        <v>69</v>
      </c>
      <c r="Y10" s="26" t="s">
        <v>70</v>
      </c>
      <c r="Z10" s="27"/>
      <c r="AA10" s="27"/>
      <c r="AB10" s="139" t="s">
        <v>71</v>
      </c>
      <c r="AC10" s="139"/>
      <c r="AD10" s="139"/>
      <c r="AE10" s="139"/>
    </row>
    <row r="11" spans="1:31" s="28" customFormat="1" ht="24" customHeight="1" x14ac:dyDescent="0.25">
      <c r="A11" s="15">
        <v>8</v>
      </c>
      <c r="B11" s="16" t="s">
        <v>72</v>
      </c>
      <c r="C11" s="15" t="s">
        <v>73</v>
      </c>
      <c r="D11" s="18" t="s">
        <v>74</v>
      </c>
      <c r="E11" s="18"/>
      <c r="F11" s="18" t="s">
        <v>75</v>
      </c>
      <c r="G11" s="19" t="s">
        <v>76</v>
      </c>
      <c r="H11" s="16">
        <v>97.2</v>
      </c>
      <c r="I11" s="15">
        <f>97.2*2</f>
        <v>194.4</v>
      </c>
      <c r="J11" s="16">
        <v>97.2</v>
      </c>
      <c r="K11" s="15" t="s">
        <v>59</v>
      </c>
      <c r="L11" s="17" t="s">
        <v>30</v>
      </c>
      <c r="M11" s="17" t="s">
        <v>31</v>
      </c>
      <c r="N11" s="17" t="s">
        <v>32</v>
      </c>
      <c r="O11" s="17" t="s">
        <v>32</v>
      </c>
      <c r="P11" s="17" t="s">
        <v>32</v>
      </c>
      <c r="Q11" s="20" t="s">
        <v>33</v>
      </c>
      <c r="R11" s="21" t="s">
        <v>34</v>
      </c>
      <c r="S11" s="21" t="s">
        <v>35</v>
      </c>
      <c r="T11" s="22">
        <v>1</v>
      </c>
      <c r="U11" s="33"/>
      <c r="V11" s="24">
        <v>1</v>
      </c>
      <c r="W11" s="29"/>
      <c r="X11" s="34"/>
      <c r="Y11" s="26"/>
      <c r="Z11" s="27"/>
      <c r="AA11" s="27"/>
      <c r="AB11" s="139"/>
      <c r="AC11" s="139"/>
      <c r="AD11" s="139"/>
      <c r="AE11" s="139"/>
    </row>
    <row r="12" spans="1:31" s="28" customFormat="1" ht="36" customHeight="1" x14ac:dyDescent="0.25">
      <c r="A12" s="15">
        <v>9</v>
      </c>
      <c r="B12" s="16" t="s">
        <v>77</v>
      </c>
      <c r="C12" s="15" t="s">
        <v>78</v>
      </c>
      <c r="D12" s="18" t="s">
        <v>79</v>
      </c>
      <c r="E12" s="18"/>
      <c r="F12" s="18" t="s">
        <v>80</v>
      </c>
      <c r="G12" s="19" t="s">
        <v>81</v>
      </c>
      <c r="H12" s="16" t="s">
        <v>82</v>
      </c>
      <c r="I12" s="15">
        <f>761.8+866.8</f>
        <v>1628.6</v>
      </c>
      <c r="J12" s="15">
        <v>866.8</v>
      </c>
      <c r="K12" s="15" t="s">
        <v>29</v>
      </c>
      <c r="L12" s="17" t="s">
        <v>30</v>
      </c>
      <c r="M12" s="17" t="s">
        <v>31</v>
      </c>
      <c r="N12" s="17" t="s">
        <v>32</v>
      </c>
      <c r="O12" s="17" t="s">
        <v>32</v>
      </c>
      <c r="P12" s="17" t="s">
        <v>32</v>
      </c>
      <c r="Q12" s="20" t="s">
        <v>33</v>
      </c>
      <c r="R12" s="21" t="s">
        <v>34</v>
      </c>
      <c r="S12" s="21" t="s">
        <v>35</v>
      </c>
      <c r="T12" s="22">
        <v>1</v>
      </c>
      <c r="U12" s="33"/>
      <c r="V12" s="24"/>
      <c r="W12" s="29"/>
      <c r="X12" s="34"/>
      <c r="Y12" s="26"/>
      <c r="Z12" s="27"/>
      <c r="AA12" s="27"/>
      <c r="AB12" s="139"/>
      <c r="AC12" s="139"/>
      <c r="AD12" s="139"/>
      <c r="AE12" s="139"/>
    </row>
    <row r="13" spans="1:31" s="28" customFormat="1" ht="24" customHeight="1" x14ac:dyDescent="0.25">
      <c r="A13" s="15">
        <v>10</v>
      </c>
      <c r="B13" s="16" t="s">
        <v>83</v>
      </c>
      <c r="C13" s="15" t="s">
        <v>84</v>
      </c>
      <c r="D13" s="18" t="s">
        <v>85</v>
      </c>
      <c r="E13" s="18"/>
      <c r="F13" s="18" t="s">
        <v>86</v>
      </c>
      <c r="G13" s="19" t="s">
        <v>87</v>
      </c>
      <c r="H13" s="16">
        <v>126</v>
      </c>
      <c r="I13" s="15">
        <f>126*2</f>
        <v>252</v>
      </c>
      <c r="J13" s="16">
        <v>126</v>
      </c>
      <c r="K13" s="15" t="s">
        <v>29</v>
      </c>
      <c r="L13" s="17" t="s">
        <v>30</v>
      </c>
      <c r="M13" s="17" t="s">
        <v>31</v>
      </c>
      <c r="N13" s="17" t="s">
        <v>32</v>
      </c>
      <c r="O13" s="17" t="s">
        <v>32</v>
      </c>
      <c r="P13" s="17" t="s">
        <v>32</v>
      </c>
      <c r="Q13" s="20" t="s">
        <v>88</v>
      </c>
      <c r="R13" s="32" t="s">
        <v>34</v>
      </c>
      <c r="S13" s="21" t="s">
        <v>35</v>
      </c>
      <c r="T13" s="22">
        <v>2</v>
      </c>
      <c r="U13" s="22"/>
      <c r="V13" s="22"/>
      <c r="W13" s="25" t="s">
        <v>89</v>
      </c>
      <c r="X13" s="26" t="s">
        <v>69</v>
      </c>
      <c r="Y13" s="26" t="s">
        <v>70</v>
      </c>
      <c r="Z13" s="27"/>
      <c r="AA13" s="27"/>
      <c r="AB13" s="139"/>
      <c r="AC13" s="139"/>
      <c r="AD13" s="139"/>
      <c r="AE13" s="139"/>
    </row>
    <row r="14" spans="1:31" s="28" customFormat="1" ht="24" customHeight="1" x14ac:dyDescent="0.25">
      <c r="A14" s="15">
        <v>11</v>
      </c>
      <c r="B14" s="16" t="s">
        <v>90</v>
      </c>
      <c r="C14" s="16" t="s">
        <v>91</v>
      </c>
      <c r="D14" s="18"/>
      <c r="E14" s="18" t="s">
        <v>92</v>
      </c>
      <c r="F14" s="18"/>
      <c r="G14" s="19" t="s">
        <v>93</v>
      </c>
      <c r="H14" s="16">
        <v>51.6</v>
      </c>
      <c r="I14" s="16">
        <v>51.6</v>
      </c>
      <c r="J14" s="16">
        <v>51.6</v>
      </c>
      <c r="K14" s="15" t="s">
        <v>59</v>
      </c>
      <c r="L14" s="17" t="s">
        <v>94</v>
      </c>
      <c r="M14" s="17" t="s">
        <v>61</v>
      </c>
      <c r="N14" s="17" t="s">
        <v>95</v>
      </c>
      <c r="O14" s="17" t="s">
        <v>62</v>
      </c>
      <c r="P14" s="17" t="s">
        <v>62</v>
      </c>
      <c r="Q14" s="20" t="s">
        <v>88</v>
      </c>
      <c r="R14" s="32" t="s">
        <v>34</v>
      </c>
      <c r="S14" s="21" t="s">
        <v>35</v>
      </c>
      <c r="T14" s="22">
        <v>2</v>
      </c>
      <c r="U14" s="22"/>
      <c r="V14" s="22"/>
      <c r="W14" s="29"/>
      <c r="X14" s="26" t="s">
        <v>69</v>
      </c>
      <c r="Y14" s="26" t="s">
        <v>70</v>
      </c>
      <c r="Z14" s="27"/>
      <c r="AA14" s="27"/>
      <c r="AB14" s="139"/>
      <c r="AC14" s="139"/>
      <c r="AD14" s="139"/>
      <c r="AE14" s="139"/>
    </row>
    <row r="15" spans="1:31" s="28" customFormat="1" ht="24" customHeight="1" x14ac:dyDescent="0.25">
      <c r="A15" s="15">
        <v>12</v>
      </c>
      <c r="B15" s="16" t="s">
        <v>96</v>
      </c>
      <c r="C15" s="15" t="s">
        <v>97</v>
      </c>
      <c r="D15" s="18" t="s">
        <v>98</v>
      </c>
      <c r="E15" s="18"/>
      <c r="F15" s="18" t="s">
        <v>99</v>
      </c>
      <c r="G15" s="19" t="s">
        <v>100</v>
      </c>
      <c r="H15" s="16">
        <v>65.599999999999994</v>
      </c>
      <c r="I15" s="15">
        <f>65.6*2</f>
        <v>131.19999999999999</v>
      </c>
      <c r="J15" s="16">
        <v>65.599999999999994</v>
      </c>
      <c r="K15" s="15" t="s">
        <v>59</v>
      </c>
      <c r="L15" s="17" t="s">
        <v>30</v>
      </c>
      <c r="M15" s="17" t="s">
        <v>31</v>
      </c>
      <c r="N15" s="17" t="s">
        <v>32</v>
      </c>
      <c r="O15" s="17" t="s">
        <v>101</v>
      </c>
      <c r="P15" s="17" t="s">
        <v>32</v>
      </c>
      <c r="Q15" s="20" t="s">
        <v>33</v>
      </c>
      <c r="R15" s="32" t="s">
        <v>34</v>
      </c>
      <c r="S15" s="21" t="s">
        <v>35</v>
      </c>
      <c r="T15" s="22">
        <v>2</v>
      </c>
      <c r="U15" s="22"/>
      <c r="V15" s="22"/>
      <c r="W15" s="29"/>
      <c r="X15" s="26"/>
      <c r="Y15" s="26"/>
      <c r="Z15" s="27"/>
      <c r="AA15" s="27"/>
      <c r="AB15" s="139"/>
      <c r="AC15" s="139"/>
      <c r="AD15" s="139"/>
      <c r="AE15" s="139"/>
    </row>
    <row r="16" spans="1:31" s="28" customFormat="1" ht="24" customHeight="1" x14ac:dyDescent="0.25">
      <c r="A16" s="15">
        <v>13</v>
      </c>
      <c r="B16" s="16" t="s">
        <v>102</v>
      </c>
      <c r="C16" s="16" t="s">
        <v>103</v>
      </c>
      <c r="D16" s="18" t="s">
        <v>104</v>
      </c>
      <c r="E16" s="18"/>
      <c r="F16" s="18" t="s">
        <v>105</v>
      </c>
      <c r="G16" s="19" t="s">
        <v>106</v>
      </c>
      <c r="H16" s="16">
        <v>53.6</v>
      </c>
      <c r="I16" s="15">
        <f>53.6*2</f>
        <v>107.2</v>
      </c>
      <c r="J16" s="16">
        <v>53.6</v>
      </c>
      <c r="K16" s="15" t="s">
        <v>59</v>
      </c>
      <c r="L16" s="17" t="s">
        <v>30</v>
      </c>
      <c r="M16" s="17" t="s">
        <v>31</v>
      </c>
      <c r="N16" s="17" t="s">
        <v>32</v>
      </c>
      <c r="O16" s="17" t="s">
        <v>32</v>
      </c>
      <c r="P16" s="17" t="s">
        <v>101</v>
      </c>
      <c r="Q16" s="20" t="s">
        <v>107</v>
      </c>
      <c r="R16" s="32" t="s">
        <v>34</v>
      </c>
      <c r="S16" s="21" t="s">
        <v>35</v>
      </c>
      <c r="T16" s="22">
        <v>2</v>
      </c>
      <c r="U16" s="22"/>
      <c r="V16" s="22"/>
      <c r="W16" s="25" t="s">
        <v>108</v>
      </c>
      <c r="X16" s="26" t="s">
        <v>69</v>
      </c>
      <c r="Y16" s="26" t="s">
        <v>70</v>
      </c>
      <c r="Z16" s="27"/>
      <c r="AA16" s="27"/>
      <c r="AB16" s="139"/>
      <c r="AC16" s="139"/>
      <c r="AD16" s="139"/>
      <c r="AE16" s="139"/>
    </row>
    <row r="17" spans="1:31" s="28" customFormat="1" ht="24" customHeight="1" x14ac:dyDescent="0.25">
      <c r="A17" s="15">
        <v>14</v>
      </c>
      <c r="B17" s="16" t="s">
        <v>109</v>
      </c>
      <c r="C17" s="16" t="s">
        <v>110</v>
      </c>
      <c r="D17" s="18" t="s">
        <v>111</v>
      </c>
      <c r="E17" s="18"/>
      <c r="F17" s="18" t="s">
        <v>112</v>
      </c>
      <c r="G17" s="19" t="s">
        <v>113</v>
      </c>
      <c r="H17" s="16">
        <v>54</v>
      </c>
      <c r="I17" s="15">
        <f>54*2</f>
        <v>108</v>
      </c>
      <c r="J17" s="16">
        <v>54</v>
      </c>
      <c r="K17" s="15" t="s">
        <v>59</v>
      </c>
      <c r="L17" s="17" t="s">
        <v>30</v>
      </c>
      <c r="M17" s="17" t="s">
        <v>31</v>
      </c>
      <c r="N17" s="17" t="s">
        <v>32</v>
      </c>
      <c r="O17" s="17" t="s">
        <v>32</v>
      </c>
      <c r="P17" s="17" t="s">
        <v>32</v>
      </c>
      <c r="Q17" s="20" t="s">
        <v>107</v>
      </c>
      <c r="R17" s="32" t="s">
        <v>34</v>
      </c>
      <c r="S17" s="21" t="s">
        <v>35</v>
      </c>
      <c r="T17" s="22">
        <v>2</v>
      </c>
      <c r="U17" s="22"/>
      <c r="V17" s="22"/>
      <c r="W17" s="29"/>
      <c r="X17" s="26" t="s">
        <v>69</v>
      </c>
      <c r="Y17" s="26" t="s">
        <v>114</v>
      </c>
      <c r="Z17" s="27"/>
      <c r="AA17" s="27"/>
      <c r="AB17" s="139"/>
      <c r="AC17" s="139"/>
      <c r="AD17" s="139"/>
      <c r="AE17" s="139"/>
    </row>
    <row r="18" spans="1:31" s="28" customFormat="1" ht="15.6" customHeight="1" x14ac:dyDescent="0.25">
      <c r="A18" s="15"/>
      <c r="B18" s="16" t="s">
        <v>115</v>
      </c>
      <c r="C18" s="16"/>
      <c r="D18" s="18" t="s">
        <v>116</v>
      </c>
      <c r="E18" s="18"/>
      <c r="F18" s="18"/>
      <c r="G18" s="19"/>
      <c r="H18" s="16"/>
      <c r="I18" s="15"/>
      <c r="J18" s="16"/>
      <c r="K18" s="15"/>
      <c r="L18" s="17"/>
      <c r="M18" s="17"/>
      <c r="N18" s="17"/>
      <c r="O18" s="17"/>
      <c r="P18" s="17"/>
      <c r="Q18" s="20"/>
      <c r="R18" s="32"/>
      <c r="S18" s="21"/>
      <c r="T18" s="22"/>
      <c r="U18" s="22"/>
      <c r="V18" s="22"/>
      <c r="W18" s="29"/>
      <c r="X18" s="26"/>
      <c r="Y18" s="26"/>
      <c r="Z18" s="27"/>
      <c r="AA18" s="27"/>
      <c r="AB18" s="139"/>
      <c r="AC18" s="139"/>
      <c r="AD18" s="139"/>
      <c r="AE18" s="139"/>
    </row>
    <row r="19" spans="1:31" s="28" customFormat="1" ht="24" customHeight="1" x14ac:dyDescent="0.25">
      <c r="A19" s="15">
        <v>15</v>
      </c>
      <c r="B19" s="16" t="s">
        <v>117</v>
      </c>
      <c r="C19" s="16" t="s">
        <v>118</v>
      </c>
      <c r="D19" s="18"/>
      <c r="E19" s="18" t="s">
        <v>118</v>
      </c>
      <c r="F19" s="18"/>
      <c r="G19" s="19" t="s">
        <v>119</v>
      </c>
      <c r="H19" s="16">
        <v>53.2</v>
      </c>
      <c r="I19" s="16">
        <v>53.2</v>
      </c>
      <c r="J19" s="16">
        <v>53.2</v>
      </c>
      <c r="K19" s="15" t="s">
        <v>59</v>
      </c>
      <c r="L19" s="17" t="s">
        <v>94</v>
      </c>
      <c r="M19" s="17" t="s">
        <v>61</v>
      </c>
      <c r="N19" s="17" t="s">
        <v>95</v>
      </c>
      <c r="O19" s="17" t="s">
        <v>62</v>
      </c>
      <c r="P19" s="17" t="s">
        <v>62</v>
      </c>
      <c r="Q19" s="20" t="s">
        <v>33</v>
      </c>
      <c r="R19" s="21" t="s">
        <v>34</v>
      </c>
      <c r="S19" s="21" t="s">
        <v>35</v>
      </c>
      <c r="T19" s="22">
        <v>1</v>
      </c>
      <c r="U19" s="22">
        <v>4</v>
      </c>
      <c r="V19" s="22"/>
      <c r="W19" s="32"/>
      <c r="X19" s="26"/>
      <c r="Y19" s="26"/>
      <c r="Z19" s="27"/>
      <c r="AA19" s="27"/>
      <c r="AB19" s="139"/>
      <c r="AC19" s="139"/>
      <c r="AD19" s="139"/>
      <c r="AE19" s="139"/>
    </row>
    <row r="20" spans="1:31" s="28" customFormat="1" ht="24" customHeight="1" x14ac:dyDescent="0.25">
      <c r="A20" s="15">
        <v>16</v>
      </c>
      <c r="B20" s="16" t="s">
        <v>120</v>
      </c>
      <c r="C20" s="16" t="s">
        <v>121</v>
      </c>
      <c r="D20" s="18"/>
      <c r="E20" s="18" t="s">
        <v>121</v>
      </c>
      <c r="F20" s="18"/>
      <c r="G20" s="19" t="s">
        <v>122</v>
      </c>
      <c r="H20" s="16">
        <v>231.4</v>
      </c>
      <c r="I20" s="16">
        <v>231.4</v>
      </c>
      <c r="J20" s="16">
        <v>231.4</v>
      </c>
      <c r="K20" s="15" t="s">
        <v>29</v>
      </c>
      <c r="L20" s="17" t="s">
        <v>94</v>
      </c>
      <c r="M20" s="17" t="s">
        <v>61</v>
      </c>
      <c r="N20" s="17" t="s">
        <v>48</v>
      </c>
      <c r="O20" s="17" t="s">
        <v>62</v>
      </c>
      <c r="P20" s="17" t="s">
        <v>62</v>
      </c>
      <c r="Q20" s="20" t="s">
        <v>33</v>
      </c>
      <c r="R20" s="21" t="s">
        <v>34</v>
      </c>
      <c r="S20" s="21" t="s">
        <v>35</v>
      </c>
      <c r="T20" s="22">
        <v>1</v>
      </c>
      <c r="U20" s="22"/>
      <c r="V20" s="24">
        <v>0.5</v>
      </c>
      <c r="W20" s="29"/>
      <c r="X20" s="26"/>
      <c r="Y20" s="26"/>
      <c r="Z20" s="27"/>
      <c r="AA20" s="27"/>
      <c r="AB20" s="139"/>
      <c r="AC20" s="139"/>
      <c r="AD20" s="139"/>
      <c r="AE20" s="139"/>
    </row>
    <row r="21" spans="1:31" s="28" customFormat="1" ht="24" customHeight="1" x14ac:dyDescent="0.25">
      <c r="A21" s="15">
        <v>17</v>
      </c>
      <c r="B21" s="16" t="s">
        <v>123</v>
      </c>
      <c r="C21" s="16" t="s">
        <v>124</v>
      </c>
      <c r="D21" s="18"/>
      <c r="E21" s="18" t="s">
        <v>124</v>
      </c>
      <c r="F21" s="18"/>
      <c r="G21" s="19" t="s">
        <v>125</v>
      </c>
      <c r="H21" s="16">
        <v>228.2</v>
      </c>
      <c r="I21" s="16">
        <v>228.2</v>
      </c>
      <c r="J21" s="16">
        <v>228.2</v>
      </c>
      <c r="K21" s="15" t="s">
        <v>29</v>
      </c>
      <c r="L21" s="17" t="s">
        <v>94</v>
      </c>
      <c r="M21" s="17" t="s">
        <v>61</v>
      </c>
      <c r="N21" s="17" t="s">
        <v>48</v>
      </c>
      <c r="O21" s="17" t="s">
        <v>62</v>
      </c>
      <c r="P21" s="17" t="s">
        <v>62</v>
      </c>
      <c r="Q21" s="20" t="s">
        <v>33</v>
      </c>
      <c r="R21" s="21" t="s">
        <v>34</v>
      </c>
      <c r="S21" s="21" t="s">
        <v>35</v>
      </c>
      <c r="T21" s="22">
        <v>1</v>
      </c>
      <c r="U21" s="22"/>
      <c r="V21" s="24"/>
      <c r="W21" s="29"/>
      <c r="X21" s="26"/>
      <c r="Y21" s="26"/>
      <c r="Z21" s="27"/>
      <c r="AA21" s="27"/>
      <c r="AB21" s="139"/>
      <c r="AC21" s="139"/>
      <c r="AD21" s="139"/>
      <c r="AE21" s="139"/>
    </row>
    <row r="22" spans="1:31" s="28" customFormat="1" ht="24" customHeight="1" x14ac:dyDescent="0.25">
      <c r="A22" s="15">
        <v>18</v>
      </c>
      <c r="B22" s="16" t="s">
        <v>126</v>
      </c>
      <c r="C22" s="17" t="s">
        <v>127</v>
      </c>
      <c r="D22" s="18"/>
      <c r="E22" s="18" t="s">
        <v>128</v>
      </c>
      <c r="F22" s="18"/>
      <c r="G22" s="19" t="s">
        <v>129</v>
      </c>
      <c r="H22" s="16">
        <v>641.5</v>
      </c>
      <c r="I22" s="16">
        <v>641.5</v>
      </c>
      <c r="J22" s="16">
        <v>641.5</v>
      </c>
      <c r="K22" s="15" t="s">
        <v>29</v>
      </c>
      <c r="L22" s="17" t="s">
        <v>94</v>
      </c>
      <c r="M22" s="17" t="s">
        <v>61</v>
      </c>
      <c r="N22" s="17" t="s">
        <v>48</v>
      </c>
      <c r="O22" s="17" t="s">
        <v>62</v>
      </c>
      <c r="P22" s="17" t="s">
        <v>62</v>
      </c>
      <c r="Q22" s="20" t="s">
        <v>130</v>
      </c>
      <c r="R22" s="21" t="s">
        <v>34</v>
      </c>
      <c r="S22" s="21" t="s">
        <v>35</v>
      </c>
      <c r="T22" s="22">
        <v>1</v>
      </c>
      <c r="U22" s="22"/>
      <c r="V22" s="24">
        <v>1</v>
      </c>
      <c r="W22" s="29"/>
      <c r="X22" s="26"/>
      <c r="Y22" s="26"/>
      <c r="Z22" s="27"/>
      <c r="AA22" s="27"/>
      <c r="AB22" s="139"/>
      <c r="AC22" s="139"/>
      <c r="AD22" s="139"/>
      <c r="AE22" s="139"/>
    </row>
    <row r="23" spans="1:31" s="28" customFormat="1" ht="24" customHeight="1" x14ac:dyDescent="0.25">
      <c r="A23" s="15">
        <v>19</v>
      </c>
      <c r="B23" s="16" t="s">
        <v>131</v>
      </c>
      <c r="C23" s="16" t="s">
        <v>132</v>
      </c>
      <c r="D23" s="18"/>
      <c r="E23" s="18" t="s">
        <v>133</v>
      </c>
      <c r="F23" s="18"/>
      <c r="G23" s="19" t="s">
        <v>134</v>
      </c>
      <c r="H23" s="16">
        <v>281.39999999999998</v>
      </c>
      <c r="I23" s="16">
        <v>281.39999999999998</v>
      </c>
      <c r="J23" s="16">
        <v>281.39999999999998</v>
      </c>
      <c r="K23" s="15" t="s">
        <v>29</v>
      </c>
      <c r="L23" s="17" t="s">
        <v>94</v>
      </c>
      <c r="M23" s="17" t="s">
        <v>61</v>
      </c>
      <c r="N23" s="17" t="s">
        <v>48</v>
      </c>
      <c r="O23" s="17" t="s">
        <v>62</v>
      </c>
      <c r="P23" s="17" t="s">
        <v>62</v>
      </c>
      <c r="Q23" s="20" t="s">
        <v>33</v>
      </c>
      <c r="R23" s="21" t="s">
        <v>34</v>
      </c>
      <c r="S23" s="21" t="s">
        <v>35</v>
      </c>
      <c r="T23" s="22">
        <v>1</v>
      </c>
      <c r="U23" s="22"/>
      <c r="V23" s="24"/>
      <c r="W23" s="32"/>
      <c r="X23" s="26"/>
      <c r="Y23" s="26"/>
      <c r="Z23" s="27"/>
      <c r="AA23" s="27"/>
      <c r="AB23" s="139"/>
      <c r="AC23" s="139"/>
      <c r="AD23" s="139"/>
      <c r="AE23" s="139"/>
    </row>
    <row r="24" spans="1:31" s="28" customFormat="1" ht="36" customHeight="1" x14ac:dyDescent="0.25">
      <c r="A24" s="15">
        <v>20</v>
      </c>
      <c r="B24" s="16" t="s">
        <v>135</v>
      </c>
      <c r="C24" s="17" t="s">
        <v>136</v>
      </c>
      <c r="D24" s="18" t="s">
        <v>137</v>
      </c>
      <c r="E24" s="18"/>
      <c r="F24" s="18" t="s">
        <v>138</v>
      </c>
      <c r="G24" s="19" t="s">
        <v>139</v>
      </c>
      <c r="H24" s="17" t="s">
        <v>140</v>
      </c>
      <c r="I24" s="15">
        <f>631.4+656.4</f>
        <v>1287.8</v>
      </c>
      <c r="J24" s="15">
        <v>656.4</v>
      </c>
      <c r="K24" s="15" t="s">
        <v>29</v>
      </c>
      <c r="L24" s="17" t="s">
        <v>30</v>
      </c>
      <c r="M24" s="17" t="s">
        <v>31</v>
      </c>
      <c r="N24" s="17" t="s">
        <v>32</v>
      </c>
      <c r="O24" s="17" t="s">
        <v>32</v>
      </c>
      <c r="P24" s="17" t="s">
        <v>32</v>
      </c>
      <c r="Q24" s="20" t="s">
        <v>33</v>
      </c>
      <c r="R24" s="21" t="s">
        <v>34</v>
      </c>
      <c r="S24" s="21" t="s">
        <v>35</v>
      </c>
      <c r="T24" s="22">
        <v>1</v>
      </c>
      <c r="U24" s="22"/>
      <c r="V24" s="22">
        <v>0.7</v>
      </c>
      <c r="W24" s="29"/>
      <c r="X24" s="26"/>
      <c r="Y24" s="26"/>
      <c r="Z24" s="27"/>
      <c r="AA24" s="27"/>
      <c r="AB24" s="139"/>
      <c r="AC24" s="139"/>
      <c r="AD24" s="139"/>
      <c r="AE24" s="139"/>
    </row>
    <row r="25" spans="1:31" s="28" customFormat="1" ht="15.6" customHeight="1" x14ac:dyDescent="0.25">
      <c r="A25" s="15"/>
      <c r="B25" s="16" t="s">
        <v>141</v>
      </c>
      <c r="C25" s="16"/>
      <c r="D25" s="18"/>
      <c r="E25" s="18"/>
      <c r="F25" s="18" t="s">
        <v>142</v>
      </c>
      <c r="G25" s="19"/>
      <c r="H25" s="16"/>
      <c r="I25" s="16"/>
      <c r="J25" s="16"/>
      <c r="K25" s="15"/>
      <c r="L25" s="17"/>
      <c r="M25" s="17"/>
      <c r="N25" s="17"/>
      <c r="O25" s="17"/>
      <c r="P25" s="17"/>
      <c r="Q25" s="20"/>
      <c r="R25" s="21"/>
      <c r="S25" s="21"/>
      <c r="T25" s="22"/>
      <c r="U25" s="22"/>
      <c r="V25" s="22"/>
      <c r="W25" s="32"/>
      <c r="X25" s="26"/>
      <c r="Y25" s="26"/>
      <c r="Z25" s="27"/>
      <c r="AA25" s="27"/>
      <c r="AB25" s="139"/>
      <c r="AC25" s="139"/>
      <c r="AD25" s="139"/>
      <c r="AE25" s="139"/>
    </row>
    <row r="26" spans="1:31" s="28" customFormat="1" ht="24" customHeight="1" x14ac:dyDescent="0.25">
      <c r="A26" s="15">
        <v>21</v>
      </c>
      <c r="B26" s="16" t="s">
        <v>143</v>
      </c>
      <c r="C26" s="16" t="s">
        <v>144</v>
      </c>
      <c r="D26" s="18" t="s">
        <v>145</v>
      </c>
      <c r="E26" s="18"/>
      <c r="F26" s="18" t="s">
        <v>146</v>
      </c>
      <c r="G26" s="19" t="s">
        <v>147</v>
      </c>
      <c r="H26" s="16">
        <v>54</v>
      </c>
      <c r="I26" s="15">
        <v>108</v>
      </c>
      <c r="J26" s="16">
        <v>54</v>
      </c>
      <c r="K26" s="15" t="s">
        <v>59</v>
      </c>
      <c r="L26" s="17" t="s">
        <v>30</v>
      </c>
      <c r="M26" s="17" t="s">
        <v>31</v>
      </c>
      <c r="N26" s="17" t="s">
        <v>32</v>
      </c>
      <c r="O26" s="17" t="s">
        <v>32</v>
      </c>
      <c r="P26" s="17" t="s">
        <v>32</v>
      </c>
      <c r="Q26" s="20" t="s">
        <v>107</v>
      </c>
      <c r="R26" s="32" t="s">
        <v>34</v>
      </c>
      <c r="S26" s="21" t="s">
        <v>35</v>
      </c>
      <c r="T26" s="22">
        <v>2</v>
      </c>
      <c r="U26" s="22"/>
      <c r="V26" s="22"/>
      <c r="W26" s="29"/>
      <c r="X26" s="26" t="s">
        <v>69</v>
      </c>
      <c r="Y26" s="26" t="s">
        <v>114</v>
      </c>
      <c r="Z26" s="27"/>
      <c r="AA26" s="27"/>
      <c r="AB26" s="139"/>
      <c r="AC26" s="139"/>
      <c r="AD26" s="139"/>
      <c r="AE26" s="139"/>
    </row>
    <row r="27" spans="1:31" s="28" customFormat="1" ht="24" customHeight="1" x14ac:dyDescent="0.25">
      <c r="A27" s="15">
        <v>22</v>
      </c>
      <c r="B27" s="16" t="s">
        <v>148</v>
      </c>
      <c r="C27" s="16" t="s">
        <v>149</v>
      </c>
      <c r="D27" s="18" t="s">
        <v>150</v>
      </c>
      <c r="E27" s="18"/>
      <c r="F27" s="18" t="s">
        <v>151</v>
      </c>
      <c r="G27" s="19" t="s">
        <v>152</v>
      </c>
      <c r="H27" s="16">
        <v>54</v>
      </c>
      <c r="I27" s="15">
        <v>108</v>
      </c>
      <c r="J27" s="16">
        <v>54</v>
      </c>
      <c r="K27" s="15" t="s">
        <v>59</v>
      </c>
      <c r="L27" s="17" t="s">
        <v>30</v>
      </c>
      <c r="M27" s="17" t="s">
        <v>31</v>
      </c>
      <c r="N27" s="17" t="s">
        <v>32</v>
      </c>
      <c r="O27" s="17" t="s">
        <v>32</v>
      </c>
      <c r="P27" s="17" t="s">
        <v>32</v>
      </c>
      <c r="Q27" s="20" t="s">
        <v>107</v>
      </c>
      <c r="R27" s="32" t="s">
        <v>34</v>
      </c>
      <c r="S27" s="21" t="s">
        <v>35</v>
      </c>
      <c r="T27" s="22">
        <v>2</v>
      </c>
      <c r="U27" s="22"/>
      <c r="V27" s="22"/>
      <c r="W27" s="29"/>
      <c r="X27" s="26"/>
      <c r="Y27" s="26"/>
      <c r="Z27" s="27"/>
      <c r="AA27" s="27"/>
      <c r="AB27" s="139"/>
      <c r="AC27" s="139"/>
      <c r="AD27" s="139"/>
      <c r="AE27" s="139"/>
    </row>
    <row r="28" spans="1:31" s="28" customFormat="1" ht="24" customHeight="1" x14ac:dyDescent="0.25">
      <c r="A28" s="15">
        <v>23</v>
      </c>
      <c r="B28" s="16" t="s">
        <v>153</v>
      </c>
      <c r="C28" s="16" t="s">
        <v>154</v>
      </c>
      <c r="D28" s="18" t="s">
        <v>155</v>
      </c>
      <c r="E28" s="18"/>
      <c r="F28" s="18" t="s">
        <v>156</v>
      </c>
      <c r="G28" s="19" t="s">
        <v>152</v>
      </c>
      <c r="H28" s="16">
        <v>54</v>
      </c>
      <c r="I28" s="15">
        <v>108</v>
      </c>
      <c r="J28" s="16">
        <v>54</v>
      </c>
      <c r="K28" s="15" t="s">
        <v>59</v>
      </c>
      <c r="L28" s="17" t="s">
        <v>30</v>
      </c>
      <c r="M28" s="17" t="s">
        <v>31</v>
      </c>
      <c r="N28" s="17" t="s">
        <v>32</v>
      </c>
      <c r="O28" s="17" t="s">
        <v>32</v>
      </c>
      <c r="P28" s="17" t="s">
        <v>32</v>
      </c>
      <c r="Q28" s="20" t="s">
        <v>107</v>
      </c>
      <c r="R28" s="32" t="s">
        <v>34</v>
      </c>
      <c r="S28" s="21" t="s">
        <v>35</v>
      </c>
      <c r="T28" s="22">
        <v>2</v>
      </c>
      <c r="U28" s="22"/>
      <c r="V28" s="22"/>
      <c r="W28" s="32" t="s">
        <v>36</v>
      </c>
      <c r="X28" s="26" t="s">
        <v>69</v>
      </c>
      <c r="Y28" s="26" t="s">
        <v>114</v>
      </c>
      <c r="Z28" s="27"/>
      <c r="AA28" s="27"/>
      <c r="AB28" s="139"/>
      <c r="AC28" s="139"/>
      <c r="AD28" s="139"/>
      <c r="AE28" s="139"/>
    </row>
    <row r="29" spans="1:31" s="28" customFormat="1" ht="24" customHeight="1" x14ac:dyDescent="0.25">
      <c r="A29" s="15">
        <v>24</v>
      </c>
      <c r="B29" s="16" t="s">
        <v>157</v>
      </c>
      <c r="C29" s="16" t="s">
        <v>158</v>
      </c>
      <c r="D29" s="18" t="s">
        <v>159</v>
      </c>
      <c r="E29" s="18"/>
      <c r="F29" s="18" t="s">
        <v>160</v>
      </c>
      <c r="G29" s="19" t="s">
        <v>161</v>
      </c>
      <c r="H29" s="16">
        <v>70</v>
      </c>
      <c r="I29" s="15">
        <v>140</v>
      </c>
      <c r="J29" s="16">
        <v>70</v>
      </c>
      <c r="K29" s="15" t="s">
        <v>59</v>
      </c>
      <c r="L29" s="17" t="s">
        <v>30</v>
      </c>
      <c r="M29" s="17" t="s">
        <v>31</v>
      </c>
      <c r="N29" s="17" t="s">
        <v>32</v>
      </c>
      <c r="O29" s="17" t="s">
        <v>32</v>
      </c>
      <c r="P29" s="17" t="s">
        <v>32</v>
      </c>
      <c r="Q29" s="20" t="s">
        <v>107</v>
      </c>
      <c r="R29" s="32" t="s">
        <v>34</v>
      </c>
      <c r="S29" s="21" t="s">
        <v>35</v>
      </c>
      <c r="T29" s="22">
        <v>2</v>
      </c>
      <c r="U29" s="22"/>
      <c r="V29" s="22"/>
      <c r="W29" s="32" t="s">
        <v>36</v>
      </c>
      <c r="X29" s="26" t="s">
        <v>69</v>
      </c>
      <c r="Y29" s="26" t="s">
        <v>114</v>
      </c>
      <c r="Z29" s="27"/>
      <c r="AA29" s="27"/>
      <c r="AB29" s="139" t="s">
        <v>162</v>
      </c>
      <c r="AC29" s="139"/>
      <c r="AD29" s="139"/>
      <c r="AE29" s="139"/>
    </row>
    <row r="30" spans="1:31" s="28" customFormat="1" ht="36" customHeight="1" x14ac:dyDescent="0.25">
      <c r="A30" s="15">
        <v>25</v>
      </c>
      <c r="B30" s="16" t="s">
        <v>163</v>
      </c>
      <c r="C30" s="17" t="s">
        <v>164</v>
      </c>
      <c r="D30" s="18" t="s">
        <v>165</v>
      </c>
      <c r="E30" s="18"/>
      <c r="F30" s="18" t="s">
        <v>166</v>
      </c>
      <c r="G30" s="19" t="s">
        <v>167</v>
      </c>
      <c r="H30" s="16" t="s">
        <v>168</v>
      </c>
      <c r="I30" s="15">
        <f>156.4+181.4</f>
        <v>337.8</v>
      </c>
      <c r="J30" s="15">
        <v>181.4</v>
      </c>
      <c r="K30" s="15" t="s">
        <v>29</v>
      </c>
      <c r="L30" s="17" t="s">
        <v>30</v>
      </c>
      <c r="M30" s="17" t="s">
        <v>31</v>
      </c>
      <c r="N30" s="17" t="s">
        <v>32</v>
      </c>
      <c r="O30" s="17" t="s">
        <v>32</v>
      </c>
      <c r="P30" s="17" t="s">
        <v>32</v>
      </c>
      <c r="Q30" s="20" t="s">
        <v>33</v>
      </c>
      <c r="R30" s="21" t="s">
        <v>34</v>
      </c>
      <c r="S30" s="21" t="s">
        <v>35</v>
      </c>
      <c r="T30" s="22">
        <v>1</v>
      </c>
      <c r="U30" s="22"/>
      <c r="V30" s="24">
        <v>0.5</v>
      </c>
      <c r="W30" s="29"/>
      <c r="X30" s="26"/>
      <c r="Y30" s="26"/>
      <c r="Z30" s="27"/>
      <c r="AA30" s="27"/>
      <c r="AB30" s="139"/>
      <c r="AC30" s="139"/>
      <c r="AD30" s="139"/>
      <c r="AE30" s="139"/>
    </row>
    <row r="31" spans="1:31" s="28" customFormat="1" ht="24" customHeight="1" x14ac:dyDescent="0.25">
      <c r="A31" s="15">
        <v>26</v>
      </c>
      <c r="B31" s="16" t="s">
        <v>169</v>
      </c>
      <c r="C31" s="16" t="s">
        <v>170</v>
      </c>
      <c r="D31" s="18" t="s">
        <v>171</v>
      </c>
      <c r="E31" s="18"/>
      <c r="F31" s="18" t="s">
        <v>172</v>
      </c>
      <c r="G31" s="19" t="s">
        <v>173</v>
      </c>
      <c r="H31" s="16">
        <v>145.6</v>
      </c>
      <c r="I31" s="15">
        <f>145.6*2</f>
        <v>291.2</v>
      </c>
      <c r="J31" s="16">
        <v>145.6</v>
      </c>
      <c r="K31" s="15" t="s">
        <v>29</v>
      </c>
      <c r="L31" s="17" t="s">
        <v>30</v>
      </c>
      <c r="M31" s="17" t="s">
        <v>31</v>
      </c>
      <c r="N31" s="17" t="s">
        <v>32</v>
      </c>
      <c r="O31" s="17" t="s">
        <v>32</v>
      </c>
      <c r="P31" s="17" t="s">
        <v>32</v>
      </c>
      <c r="Q31" s="20" t="s">
        <v>174</v>
      </c>
      <c r="R31" s="21" t="s">
        <v>34</v>
      </c>
      <c r="S31" s="21" t="s">
        <v>35</v>
      </c>
      <c r="T31" s="22">
        <v>1</v>
      </c>
      <c r="U31" s="22"/>
      <c r="V31" s="24"/>
      <c r="W31" s="29"/>
      <c r="X31" s="26"/>
      <c r="Y31" s="26"/>
      <c r="Z31" s="27"/>
      <c r="AA31" s="27"/>
      <c r="AB31" s="139"/>
      <c r="AC31" s="139"/>
      <c r="AD31" s="139"/>
      <c r="AE31" s="139"/>
    </row>
    <row r="32" spans="1:31" s="28" customFormat="1" ht="15.6" customHeight="1" x14ac:dyDescent="0.25">
      <c r="A32" s="15"/>
      <c r="B32" s="16" t="s">
        <v>115</v>
      </c>
      <c r="C32" s="16"/>
      <c r="D32" s="18" t="s">
        <v>175</v>
      </c>
      <c r="E32" s="18"/>
      <c r="F32" s="18"/>
      <c r="G32" s="19"/>
      <c r="H32" s="16"/>
      <c r="I32" s="15"/>
      <c r="J32" s="16"/>
      <c r="K32" s="15"/>
      <c r="L32" s="17"/>
      <c r="M32" s="17"/>
      <c r="N32" s="17"/>
      <c r="O32" s="17"/>
      <c r="P32" s="17"/>
      <c r="Q32" s="20"/>
      <c r="R32" s="21"/>
      <c r="S32" s="21"/>
      <c r="T32" s="22"/>
      <c r="U32" s="22"/>
      <c r="V32" s="22"/>
      <c r="W32" s="29"/>
      <c r="X32" s="26"/>
      <c r="Y32" s="26"/>
      <c r="Z32" s="27"/>
      <c r="AA32" s="27"/>
      <c r="AB32" s="139"/>
      <c r="AC32" s="139"/>
      <c r="AD32" s="139"/>
      <c r="AE32" s="139"/>
    </row>
    <row r="33" spans="1:31" s="28" customFormat="1" ht="24" customHeight="1" x14ac:dyDescent="0.25">
      <c r="A33" s="15">
        <v>27</v>
      </c>
      <c r="B33" s="17" t="s">
        <v>176</v>
      </c>
      <c r="C33" s="16" t="s">
        <v>177</v>
      </c>
      <c r="D33" s="18"/>
      <c r="E33" s="18" t="s">
        <v>178</v>
      </c>
      <c r="F33" s="18"/>
      <c r="G33" s="35" t="s">
        <v>179</v>
      </c>
      <c r="H33" s="36">
        <v>126.08</v>
      </c>
      <c r="I33" s="15">
        <v>126.1</v>
      </c>
      <c r="J33" s="15">
        <v>126.1</v>
      </c>
      <c r="K33" s="15" t="s">
        <v>180</v>
      </c>
      <c r="L33" s="17" t="s">
        <v>94</v>
      </c>
      <c r="M33" s="17" t="s">
        <v>181</v>
      </c>
      <c r="N33" s="17" t="s">
        <v>48</v>
      </c>
      <c r="O33" s="17" t="s">
        <v>95</v>
      </c>
      <c r="P33" s="17" t="s">
        <v>95</v>
      </c>
      <c r="Q33" s="20" t="s">
        <v>182</v>
      </c>
      <c r="R33" s="21" t="s">
        <v>34</v>
      </c>
      <c r="S33" s="21" t="s">
        <v>35</v>
      </c>
      <c r="T33" s="22">
        <v>1</v>
      </c>
      <c r="U33" s="22">
        <v>4</v>
      </c>
      <c r="V33" s="22"/>
      <c r="W33" s="32"/>
      <c r="X33" s="26"/>
      <c r="Y33" s="26"/>
      <c r="Z33" s="27"/>
      <c r="AA33" s="27"/>
      <c r="AB33" s="139"/>
      <c r="AC33" s="139"/>
      <c r="AD33" s="139"/>
      <c r="AE33" s="139"/>
    </row>
    <row r="34" spans="1:31" s="28" customFormat="1" ht="24" customHeight="1" x14ac:dyDescent="0.25">
      <c r="A34" s="15">
        <v>28</v>
      </c>
      <c r="B34" s="17" t="s">
        <v>183</v>
      </c>
      <c r="C34" s="16" t="s">
        <v>184</v>
      </c>
      <c r="D34" s="18"/>
      <c r="E34" s="18" t="s">
        <v>185</v>
      </c>
      <c r="F34" s="18"/>
      <c r="G34" s="37" t="s">
        <v>179</v>
      </c>
      <c r="H34" s="38">
        <v>126.08</v>
      </c>
      <c r="I34" s="38">
        <v>126.08</v>
      </c>
      <c r="J34" s="38">
        <v>126.08</v>
      </c>
      <c r="K34" s="15" t="s">
        <v>180</v>
      </c>
      <c r="L34" s="17" t="s">
        <v>94</v>
      </c>
      <c r="M34" s="17" t="s">
        <v>61</v>
      </c>
      <c r="N34" s="17" t="s">
        <v>95</v>
      </c>
      <c r="O34" s="17" t="s">
        <v>62</v>
      </c>
      <c r="P34" s="17" t="s">
        <v>62</v>
      </c>
      <c r="Q34" s="20" t="s">
        <v>182</v>
      </c>
      <c r="R34" s="21" t="s">
        <v>34</v>
      </c>
      <c r="S34" s="21" t="s">
        <v>35</v>
      </c>
      <c r="T34" s="22">
        <v>1</v>
      </c>
      <c r="U34" s="22">
        <v>4</v>
      </c>
      <c r="V34" s="22"/>
      <c r="W34" s="29"/>
      <c r="X34" s="26"/>
      <c r="Y34" s="26"/>
      <c r="Z34" s="27"/>
      <c r="AA34" s="27"/>
      <c r="AB34" s="139"/>
      <c r="AC34" s="139"/>
      <c r="AD34" s="139"/>
      <c r="AE34" s="139"/>
    </row>
    <row r="35" spans="1:31" s="28" customFormat="1" ht="24" customHeight="1" x14ac:dyDescent="0.25">
      <c r="A35" s="15">
        <v>29</v>
      </c>
      <c r="B35" s="17" t="s">
        <v>186</v>
      </c>
      <c r="C35" s="16" t="s">
        <v>187</v>
      </c>
      <c r="D35" s="18"/>
      <c r="E35" s="18" t="s">
        <v>188</v>
      </c>
      <c r="F35" s="18"/>
      <c r="G35" s="37" t="s">
        <v>189</v>
      </c>
      <c r="H35" s="39">
        <v>39</v>
      </c>
      <c r="I35" s="39">
        <v>39</v>
      </c>
      <c r="J35" s="39">
        <v>39</v>
      </c>
      <c r="K35" s="15" t="s">
        <v>190</v>
      </c>
      <c r="L35" s="17" t="s">
        <v>94</v>
      </c>
      <c r="M35" s="17" t="s">
        <v>61</v>
      </c>
      <c r="N35" s="17" t="s">
        <v>95</v>
      </c>
      <c r="O35" s="17" t="s">
        <v>62</v>
      </c>
      <c r="P35" s="17" t="s">
        <v>62</v>
      </c>
      <c r="Q35" s="20" t="s">
        <v>182</v>
      </c>
      <c r="R35" s="32" t="s">
        <v>34</v>
      </c>
      <c r="S35" s="21" t="s">
        <v>35</v>
      </c>
      <c r="T35" s="22">
        <v>2</v>
      </c>
      <c r="U35" s="22"/>
      <c r="V35" s="22"/>
      <c r="W35" s="29"/>
      <c r="X35" s="26" t="s">
        <v>69</v>
      </c>
      <c r="Y35" s="26" t="s">
        <v>191</v>
      </c>
      <c r="Z35" s="27"/>
      <c r="AA35" s="27"/>
      <c r="AB35" s="139"/>
      <c r="AC35" s="139"/>
      <c r="AD35" s="139"/>
      <c r="AE35" s="139"/>
    </row>
    <row r="36" spans="1:31" s="28" customFormat="1" ht="24" customHeight="1" x14ac:dyDescent="0.25">
      <c r="A36" s="15">
        <v>30</v>
      </c>
      <c r="B36" s="17" t="s">
        <v>192</v>
      </c>
      <c r="C36" s="16" t="s">
        <v>193</v>
      </c>
      <c r="D36" s="18"/>
      <c r="E36" s="18" t="s">
        <v>194</v>
      </c>
      <c r="F36" s="18"/>
      <c r="G36" s="40" t="s">
        <v>195</v>
      </c>
      <c r="H36" s="39">
        <v>63.04</v>
      </c>
      <c r="I36" s="39">
        <v>63.04</v>
      </c>
      <c r="J36" s="39">
        <v>63.04</v>
      </c>
      <c r="K36" s="15" t="s">
        <v>190</v>
      </c>
      <c r="L36" s="17" t="s">
        <v>94</v>
      </c>
      <c r="M36" s="17" t="s">
        <v>61</v>
      </c>
      <c r="N36" s="17" t="s">
        <v>95</v>
      </c>
      <c r="O36" s="17" t="s">
        <v>62</v>
      </c>
      <c r="P36" s="17" t="s">
        <v>62</v>
      </c>
      <c r="Q36" s="20" t="s">
        <v>182</v>
      </c>
      <c r="R36" s="32" t="s">
        <v>34</v>
      </c>
      <c r="S36" s="21" t="s">
        <v>35</v>
      </c>
      <c r="T36" s="22">
        <v>2</v>
      </c>
      <c r="U36" s="22"/>
      <c r="V36" s="22"/>
      <c r="W36" s="29"/>
      <c r="X36" s="26"/>
      <c r="Y36" s="26"/>
      <c r="Z36" s="27"/>
      <c r="AA36" s="27"/>
      <c r="AB36" s="139"/>
      <c r="AC36" s="139"/>
      <c r="AD36" s="139"/>
      <c r="AE36" s="139"/>
    </row>
    <row r="37" spans="1:31" s="28" customFormat="1" ht="24" customHeight="1" x14ac:dyDescent="0.25">
      <c r="A37" s="15">
        <v>31</v>
      </c>
      <c r="B37" s="17" t="s">
        <v>196</v>
      </c>
      <c r="C37" s="16" t="s">
        <v>197</v>
      </c>
      <c r="D37" s="18"/>
      <c r="E37" s="18" t="s">
        <v>198</v>
      </c>
      <c r="F37" s="18"/>
      <c r="G37" s="40" t="s">
        <v>199</v>
      </c>
      <c r="H37" s="38">
        <v>146.08000000000001</v>
      </c>
      <c r="I37" s="38">
        <v>146.08000000000001</v>
      </c>
      <c r="J37" s="38">
        <v>146.08000000000001</v>
      </c>
      <c r="K37" s="15" t="s">
        <v>180</v>
      </c>
      <c r="L37" s="17" t="s">
        <v>94</v>
      </c>
      <c r="M37" s="17" t="s">
        <v>61</v>
      </c>
      <c r="N37" s="17" t="s">
        <v>95</v>
      </c>
      <c r="O37" s="17" t="s">
        <v>62</v>
      </c>
      <c r="P37" s="17" t="s">
        <v>62</v>
      </c>
      <c r="Q37" s="20" t="s">
        <v>182</v>
      </c>
      <c r="R37" s="21" t="s">
        <v>34</v>
      </c>
      <c r="S37" s="21" t="s">
        <v>35</v>
      </c>
      <c r="T37" s="22">
        <v>1</v>
      </c>
      <c r="U37" s="22">
        <v>4</v>
      </c>
      <c r="V37" s="22"/>
      <c r="W37" s="25" t="s">
        <v>200</v>
      </c>
      <c r="X37" s="26"/>
      <c r="Y37" s="26"/>
      <c r="Z37" s="27"/>
      <c r="AA37" s="27"/>
      <c r="AB37" s="139"/>
      <c r="AC37" s="139"/>
      <c r="AD37" s="139"/>
      <c r="AE37" s="139"/>
    </row>
    <row r="38" spans="1:31" s="51" customFormat="1" ht="36" customHeight="1" x14ac:dyDescent="0.25">
      <c r="A38" s="41">
        <v>32</v>
      </c>
      <c r="B38" s="42" t="s">
        <v>201</v>
      </c>
      <c r="C38" s="42" t="s">
        <v>202</v>
      </c>
      <c r="D38" s="18" t="s">
        <v>203</v>
      </c>
      <c r="E38" s="18"/>
      <c r="F38" s="18" t="s">
        <v>204</v>
      </c>
      <c r="G38" s="43" t="s">
        <v>205</v>
      </c>
      <c r="H38" s="42" t="s">
        <v>206</v>
      </c>
      <c r="I38" s="41">
        <f>456.4+381.4</f>
        <v>837.8</v>
      </c>
      <c r="J38" s="41">
        <v>456.4</v>
      </c>
      <c r="K38" s="41" t="s">
        <v>29</v>
      </c>
      <c r="L38" s="44" t="s">
        <v>30</v>
      </c>
      <c r="M38" s="44" t="s">
        <v>31</v>
      </c>
      <c r="N38" s="44" t="s">
        <v>32</v>
      </c>
      <c r="O38" s="44" t="s">
        <v>32</v>
      </c>
      <c r="P38" s="44" t="s">
        <v>32</v>
      </c>
      <c r="Q38" s="45" t="s">
        <v>33</v>
      </c>
      <c r="R38" s="46" t="s">
        <v>207</v>
      </c>
      <c r="S38" s="46" t="s">
        <v>35</v>
      </c>
      <c r="T38" s="47">
        <v>1</v>
      </c>
      <c r="U38" s="47"/>
      <c r="V38" s="47">
        <v>0.5</v>
      </c>
      <c r="W38" s="48"/>
      <c r="X38" s="49"/>
      <c r="Y38" s="49"/>
      <c r="Z38" s="50"/>
      <c r="AA38" s="50"/>
      <c r="AB38" s="140"/>
      <c r="AC38" s="140"/>
      <c r="AD38" s="140"/>
      <c r="AE38" s="140"/>
    </row>
    <row r="39" spans="1:31" s="51" customFormat="1" ht="15.6" customHeight="1" x14ac:dyDescent="0.25">
      <c r="A39" s="41"/>
      <c r="B39" s="42" t="s">
        <v>141</v>
      </c>
      <c r="C39" s="42"/>
      <c r="D39" s="18"/>
      <c r="E39" s="18"/>
      <c r="F39" s="18" t="s">
        <v>208</v>
      </c>
      <c r="G39" s="43"/>
      <c r="H39" s="42"/>
      <c r="I39" s="41"/>
      <c r="J39" s="41"/>
      <c r="K39" s="41"/>
      <c r="L39" s="44"/>
      <c r="M39" s="44"/>
      <c r="N39" s="44"/>
      <c r="O39" s="44"/>
      <c r="P39" s="44"/>
      <c r="Q39" s="45"/>
      <c r="R39" s="46"/>
      <c r="S39" s="46"/>
      <c r="T39" s="47"/>
      <c r="U39" s="47"/>
      <c r="V39" s="47"/>
      <c r="W39" s="48"/>
      <c r="X39" s="49"/>
      <c r="Y39" s="49"/>
      <c r="Z39" s="50"/>
      <c r="AA39" s="50"/>
      <c r="AB39" s="140"/>
      <c r="AC39" s="140"/>
      <c r="AD39" s="140"/>
      <c r="AE39" s="140"/>
    </row>
    <row r="40" spans="1:31" s="51" customFormat="1" ht="22.2" customHeight="1" x14ac:dyDescent="0.25">
      <c r="A40" s="41">
        <v>33</v>
      </c>
      <c r="B40" s="42" t="s">
        <v>209</v>
      </c>
      <c r="C40" s="42" t="s">
        <v>210</v>
      </c>
      <c r="D40" s="18" t="s">
        <v>211</v>
      </c>
      <c r="E40" s="18"/>
      <c r="F40" s="18" t="s">
        <v>212</v>
      </c>
      <c r="G40" s="43" t="s">
        <v>213</v>
      </c>
      <c r="H40" s="42">
        <v>36</v>
      </c>
      <c r="I40" s="41">
        <v>72</v>
      </c>
      <c r="J40" s="42">
        <v>36</v>
      </c>
      <c r="K40" s="41" t="s">
        <v>67</v>
      </c>
      <c r="L40" s="44" t="s">
        <v>30</v>
      </c>
      <c r="M40" s="44" t="s">
        <v>31</v>
      </c>
      <c r="N40" s="44" t="s">
        <v>32</v>
      </c>
      <c r="O40" s="44" t="s">
        <v>32</v>
      </c>
      <c r="P40" s="44" t="s">
        <v>32</v>
      </c>
      <c r="Q40" s="45" t="s">
        <v>214</v>
      </c>
      <c r="R40" s="52" t="s">
        <v>207</v>
      </c>
      <c r="S40" s="46" t="s">
        <v>35</v>
      </c>
      <c r="T40" s="47">
        <v>2</v>
      </c>
      <c r="U40" s="47"/>
      <c r="V40" s="47"/>
      <c r="W40" s="25" t="s">
        <v>36</v>
      </c>
      <c r="X40" s="53" t="s">
        <v>69</v>
      </c>
      <c r="Y40" s="53" t="s">
        <v>191</v>
      </c>
      <c r="Z40" s="50"/>
      <c r="AA40" s="50"/>
      <c r="AB40" s="140" t="s">
        <v>215</v>
      </c>
      <c r="AC40" s="140"/>
      <c r="AD40" s="140"/>
      <c r="AE40" s="140"/>
    </row>
    <row r="41" spans="1:31" s="51" customFormat="1" ht="36" customHeight="1" x14ac:dyDescent="0.25">
      <c r="A41" s="41">
        <v>34</v>
      </c>
      <c r="B41" s="42" t="s">
        <v>216</v>
      </c>
      <c r="C41" s="42" t="s">
        <v>217</v>
      </c>
      <c r="D41" s="18" t="s">
        <v>218</v>
      </c>
      <c r="E41" s="18"/>
      <c r="F41" s="18" t="s">
        <v>219</v>
      </c>
      <c r="G41" s="43" t="s">
        <v>220</v>
      </c>
      <c r="H41" s="42">
        <v>531.83000000000004</v>
      </c>
      <c r="I41" s="41">
        <f>531.83*2</f>
        <v>1063.6600000000001</v>
      </c>
      <c r="J41" s="42">
        <v>531.83000000000004</v>
      </c>
      <c r="K41" s="41" t="s">
        <v>29</v>
      </c>
      <c r="L41" s="44" t="s">
        <v>30</v>
      </c>
      <c r="M41" s="44" t="s">
        <v>31</v>
      </c>
      <c r="N41" s="44" t="s">
        <v>32</v>
      </c>
      <c r="O41" s="44" t="s">
        <v>32</v>
      </c>
      <c r="P41" s="44" t="s">
        <v>32</v>
      </c>
      <c r="Q41" s="45" t="s">
        <v>221</v>
      </c>
      <c r="R41" s="46" t="s">
        <v>207</v>
      </c>
      <c r="S41" s="46" t="s">
        <v>35</v>
      </c>
      <c r="T41" s="47">
        <v>1</v>
      </c>
      <c r="U41" s="47"/>
      <c r="V41" s="47">
        <v>0.5</v>
      </c>
      <c r="W41" s="48"/>
      <c r="X41" s="49"/>
      <c r="Y41" s="49"/>
      <c r="Z41" s="50"/>
      <c r="AA41" s="50"/>
      <c r="AB41" s="140"/>
      <c r="AC41" s="140"/>
      <c r="AD41" s="140"/>
      <c r="AE41" s="140"/>
    </row>
    <row r="42" spans="1:31" s="51" customFormat="1" ht="15.6" customHeight="1" x14ac:dyDescent="0.25">
      <c r="A42" s="41"/>
      <c r="B42" s="42" t="s">
        <v>115</v>
      </c>
      <c r="C42" s="42"/>
      <c r="D42" s="18" t="s">
        <v>222</v>
      </c>
      <c r="E42" s="18"/>
      <c r="F42" s="18"/>
      <c r="G42" s="43"/>
      <c r="H42" s="42"/>
      <c r="I42" s="41"/>
      <c r="J42" s="42"/>
      <c r="K42" s="41"/>
      <c r="L42" s="44"/>
      <c r="M42" s="44"/>
      <c r="N42" s="44"/>
      <c r="O42" s="44"/>
      <c r="P42" s="44"/>
      <c r="Q42" s="45"/>
      <c r="R42" s="46"/>
      <c r="S42" s="46"/>
      <c r="T42" s="47"/>
      <c r="U42" s="47"/>
      <c r="V42" s="47"/>
      <c r="W42" s="48"/>
      <c r="X42" s="49"/>
      <c r="Y42" s="49"/>
      <c r="Z42" s="50"/>
      <c r="AA42" s="50"/>
      <c r="AB42" s="140"/>
      <c r="AC42" s="140"/>
      <c r="AD42" s="140"/>
      <c r="AE42" s="140"/>
    </row>
    <row r="43" spans="1:31" s="51" customFormat="1" ht="24" customHeight="1" x14ac:dyDescent="0.25">
      <c r="A43" s="41">
        <v>35</v>
      </c>
      <c r="B43" s="42" t="s">
        <v>223</v>
      </c>
      <c r="C43" s="44" t="s">
        <v>224</v>
      </c>
      <c r="D43" s="18"/>
      <c r="E43" s="18" t="s">
        <v>225</v>
      </c>
      <c r="F43" s="18"/>
      <c r="G43" s="43" t="s">
        <v>226</v>
      </c>
      <c r="H43" s="42">
        <v>114</v>
      </c>
      <c r="I43" s="41">
        <v>114</v>
      </c>
      <c r="J43" s="42">
        <v>114</v>
      </c>
      <c r="K43" s="41" t="s">
        <v>29</v>
      </c>
      <c r="L43" s="44" t="s">
        <v>94</v>
      </c>
      <c r="M43" s="44" t="s">
        <v>181</v>
      </c>
      <c r="N43" s="44" t="s">
        <v>48</v>
      </c>
      <c r="O43" s="44" t="s">
        <v>95</v>
      </c>
      <c r="P43" s="44" t="s">
        <v>95</v>
      </c>
      <c r="Q43" s="45" t="s">
        <v>88</v>
      </c>
      <c r="R43" s="52" t="s">
        <v>207</v>
      </c>
      <c r="S43" s="46" t="s">
        <v>35</v>
      </c>
      <c r="T43" s="47">
        <v>2</v>
      </c>
      <c r="U43" s="47"/>
      <c r="V43" s="47"/>
      <c r="W43" s="52"/>
      <c r="X43" s="53" t="s">
        <v>69</v>
      </c>
      <c r="Y43" s="53" t="s">
        <v>191</v>
      </c>
      <c r="Z43" s="50"/>
      <c r="AA43" s="50"/>
      <c r="AB43" s="140"/>
      <c r="AC43" s="140"/>
      <c r="AD43" s="140"/>
      <c r="AE43" s="140"/>
    </row>
    <row r="44" spans="1:31" s="51" customFormat="1" ht="15.6" customHeight="1" x14ac:dyDescent="0.25">
      <c r="A44" s="41"/>
      <c r="B44" s="42" t="s">
        <v>141</v>
      </c>
      <c r="C44" s="44"/>
      <c r="D44" s="18"/>
      <c r="E44" s="18"/>
      <c r="F44" s="18" t="s">
        <v>227</v>
      </c>
      <c r="G44" s="43"/>
      <c r="H44" s="42"/>
      <c r="I44" s="41"/>
      <c r="J44" s="42"/>
      <c r="K44" s="41"/>
      <c r="L44" s="44"/>
      <c r="M44" s="44"/>
      <c r="N44" s="44"/>
      <c r="O44" s="44"/>
      <c r="P44" s="44"/>
      <c r="Q44" s="45"/>
      <c r="R44" s="52"/>
      <c r="S44" s="46"/>
      <c r="T44" s="47"/>
      <c r="U44" s="47"/>
      <c r="V44" s="47"/>
      <c r="W44" s="52"/>
      <c r="X44" s="49"/>
      <c r="Y44" s="49"/>
      <c r="Z44" s="50"/>
      <c r="AA44" s="50"/>
      <c r="AB44" s="140"/>
      <c r="AC44" s="140"/>
      <c r="AD44" s="140"/>
      <c r="AE44" s="140"/>
    </row>
    <row r="45" spans="1:31" s="51" customFormat="1" ht="24" customHeight="1" x14ac:dyDescent="0.25">
      <c r="A45" s="41">
        <v>36</v>
      </c>
      <c r="B45" s="42" t="s">
        <v>228</v>
      </c>
      <c r="C45" s="42" t="s">
        <v>229</v>
      </c>
      <c r="D45" s="18" t="s">
        <v>230</v>
      </c>
      <c r="E45" s="18"/>
      <c r="F45" s="18" t="s">
        <v>231</v>
      </c>
      <c r="G45" s="43" t="s">
        <v>100</v>
      </c>
      <c r="H45" s="42">
        <v>65.599999999999994</v>
      </c>
      <c r="I45" s="41">
        <f>65.6*2</f>
        <v>131.19999999999999</v>
      </c>
      <c r="J45" s="42">
        <v>65.599999999999994</v>
      </c>
      <c r="K45" s="41" t="s">
        <v>59</v>
      </c>
      <c r="L45" s="44" t="s">
        <v>30</v>
      </c>
      <c r="M45" s="44" t="s">
        <v>31</v>
      </c>
      <c r="N45" s="44" t="s">
        <v>32</v>
      </c>
      <c r="O45" s="44" t="s">
        <v>32</v>
      </c>
      <c r="P45" s="44" t="s">
        <v>32</v>
      </c>
      <c r="Q45" s="45" t="s">
        <v>33</v>
      </c>
      <c r="R45" s="52" t="s">
        <v>207</v>
      </c>
      <c r="S45" s="46" t="s">
        <v>35</v>
      </c>
      <c r="T45" s="47">
        <v>2</v>
      </c>
      <c r="U45" s="47"/>
      <c r="V45" s="47"/>
      <c r="W45" s="48"/>
      <c r="X45" s="53" t="s">
        <v>69</v>
      </c>
      <c r="Y45" s="53" t="s">
        <v>191</v>
      </c>
      <c r="Z45" s="50"/>
      <c r="AA45" s="50"/>
      <c r="AB45" s="140"/>
      <c r="AC45" s="140"/>
      <c r="AD45" s="140"/>
      <c r="AE45" s="140"/>
    </row>
    <row r="46" spans="1:31" s="51" customFormat="1" ht="24" customHeight="1" x14ac:dyDescent="0.25">
      <c r="A46" s="41"/>
      <c r="B46" s="42" t="s">
        <v>232</v>
      </c>
      <c r="C46" s="42"/>
      <c r="D46" s="18" t="s">
        <v>233</v>
      </c>
      <c r="E46" s="18"/>
      <c r="F46" s="18"/>
      <c r="G46" s="43"/>
      <c r="H46" s="42"/>
      <c r="I46" s="41"/>
      <c r="J46" s="42"/>
      <c r="K46" s="41"/>
      <c r="L46" s="44"/>
      <c r="M46" s="44"/>
      <c r="N46" s="44"/>
      <c r="O46" s="44"/>
      <c r="P46" s="44"/>
      <c r="Q46" s="45"/>
      <c r="R46" s="52"/>
      <c r="S46" s="46"/>
      <c r="T46" s="47"/>
      <c r="U46" s="47"/>
      <c r="V46" s="47"/>
      <c r="W46" s="48"/>
      <c r="X46" s="49"/>
      <c r="Y46" s="49"/>
      <c r="Z46" s="50"/>
      <c r="AA46" s="50"/>
      <c r="AB46" s="140"/>
      <c r="AC46" s="140"/>
      <c r="AD46" s="140"/>
      <c r="AE46" s="140"/>
    </row>
    <row r="47" spans="1:31" s="51" customFormat="1" ht="24" customHeight="1" x14ac:dyDescent="0.25">
      <c r="A47" s="41">
        <v>37</v>
      </c>
      <c r="B47" s="42" t="s">
        <v>234</v>
      </c>
      <c r="C47" s="42" t="s">
        <v>235</v>
      </c>
      <c r="D47" s="18"/>
      <c r="E47" s="18" t="s">
        <v>236</v>
      </c>
      <c r="F47" s="18"/>
      <c r="G47" s="43" t="s">
        <v>237</v>
      </c>
      <c r="H47" s="42">
        <v>120</v>
      </c>
      <c r="I47" s="41">
        <v>120</v>
      </c>
      <c r="J47" s="42">
        <v>120</v>
      </c>
      <c r="K47" s="41" t="s">
        <v>29</v>
      </c>
      <c r="L47" s="44" t="s">
        <v>238</v>
      </c>
      <c r="M47" s="44" t="s">
        <v>181</v>
      </c>
      <c r="N47" s="44" t="s">
        <v>48</v>
      </c>
      <c r="O47" s="44" t="s">
        <v>95</v>
      </c>
      <c r="P47" s="44" t="s">
        <v>95</v>
      </c>
      <c r="Q47" s="45" t="s">
        <v>182</v>
      </c>
      <c r="R47" s="52" t="s">
        <v>207</v>
      </c>
      <c r="S47" s="46" t="s">
        <v>35</v>
      </c>
      <c r="T47" s="47">
        <v>2</v>
      </c>
      <c r="U47" s="47"/>
      <c r="V47" s="47"/>
      <c r="W47" s="48"/>
      <c r="X47" s="53" t="s">
        <v>69</v>
      </c>
      <c r="Y47" s="53" t="s">
        <v>191</v>
      </c>
      <c r="Z47" s="50"/>
      <c r="AA47" s="50"/>
      <c r="AB47" s="140"/>
      <c r="AC47" s="140"/>
      <c r="AD47" s="140"/>
      <c r="AE47" s="140"/>
    </row>
    <row r="48" spans="1:31" s="51" customFormat="1" ht="24" customHeight="1" x14ac:dyDescent="0.25">
      <c r="A48" s="41"/>
      <c r="B48" s="42" t="s">
        <v>239</v>
      </c>
      <c r="C48" s="42"/>
      <c r="D48" s="18"/>
      <c r="E48" s="18"/>
      <c r="F48" s="18" t="s">
        <v>240</v>
      </c>
      <c r="G48" s="43"/>
      <c r="H48" s="42"/>
      <c r="I48" s="41"/>
      <c r="J48" s="42"/>
      <c r="K48" s="41"/>
      <c r="L48" s="44"/>
      <c r="M48" s="44"/>
      <c r="N48" s="44"/>
      <c r="O48" s="44"/>
      <c r="P48" s="44"/>
      <c r="Q48" s="45"/>
      <c r="R48" s="52"/>
      <c r="S48" s="46"/>
      <c r="T48" s="47"/>
      <c r="U48" s="47"/>
      <c r="V48" s="47"/>
      <c r="W48" s="48"/>
      <c r="X48" s="49"/>
      <c r="Y48" s="49"/>
      <c r="Z48" s="50"/>
      <c r="AA48" s="50"/>
      <c r="AB48" s="140"/>
      <c r="AC48" s="140"/>
      <c r="AD48" s="140"/>
      <c r="AE48" s="140"/>
    </row>
    <row r="49" spans="1:31" s="51" customFormat="1" ht="24" customHeight="1" x14ac:dyDescent="0.25">
      <c r="A49" s="41">
        <v>38</v>
      </c>
      <c r="B49" s="42" t="s">
        <v>241</v>
      </c>
      <c r="C49" s="42" t="s">
        <v>242</v>
      </c>
      <c r="D49" s="18" t="s">
        <v>243</v>
      </c>
      <c r="E49" s="18"/>
      <c r="F49" s="18" t="s">
        <v>244</v>
      </c>
      <c r="G49" s="43" t="s">
        <v>245</v>
      </c>
      <c r="H49" s="42">
        <v>425.6</v>
      </c>
      <c r="I49" s="41">
        <f>425.6*2</f>
        <v>851.2</v>
      </c>
      <c r="J49" s="42">
        <v>425.6</v>
      </c>
      <c r="K49" s="41" t="s">
        <v>29</v>
      </c>
      <c r="L49" s="44" t="s">
        <v>30</v>
      </c>
      <c r="M49" s="44" t="s">
        <v>31</v>
      </c>
      <c r="N49" s="44" t="s">
        <v>32</v>
      </c>
      <c r="O49" s="44" t="s">
        <v>32</v>
      </c>
      <c r="P49" s="44" t="s">
        <v>32</v>
      </c>
      <c r="Q49" s="45" t="s">
        <v>33</v>
      </c>
      <c r="R49" s="46" t="s">
        <v>207</v>
      </c>
      <c r="S49" s="46" t="s">
        <v>35</v>
      </c>
      <c r="T49" s="47">
        <v>1</v>
      </c>
      <c r="U49" s="47"/>
      <c r="V49" s="47">
        <v>0.5</v>
      </c>
      <c r="W49" s="48"/>
      <c r="X49" s="49"/>
      <c r="Y49" s="49"/>
      <c r="Z49" s="50"/>
      <c r="AA49" s="50"/>
      <c r="AB49" s="140"/>
      <c r="AC49" s="140"/>
      <c r="AD49" s="140"/>
      <c r="AE49" s="140"/>
    </row>
    <row r="50" spans="1:31" s="51" customFormat="1" ht="24" customHeight="1" x14ac:dyDescent="0.25">
      <c r="A50" s="41">
        <v>39</v>
      </c>
      <c r="B50" s="42" t="s">
        <v>246</v>
      </c>
      <c r="C50" s="42" t="s">
        <v>247</v>
      </c>
      <c r="D50" s="18" t="s">
        <v>248</v>
      </c>
      <c r="E50" s="18"/>
      <c r="F50" s="18" t="s">
        <v>249</v>
      </c>
      <c r="G50" s="43" t="s">
        <v>250</v>
      </c>
      <c r="H50" s="42">
        <v>36</v>
      </c>
      <c r="I50" s="41">
        <v>72</v>
      </c>
      <c r="J50" s="42">
        <v>36</v>
      </c>
      <c r="K50" s="41" t="s">
        <v>67</v>
      </c>
      <c r="L50" s="44" t="s">
        <v>30</v>
      </c>
      <c r="M50" s="44" t="s">
        <v>31</v>
      </c>
      <c r="N50" s="44" t="s">
        <v>32</v>
      </c>
      <c r="O50" s="44" t="s">
        <v>32</v>
      </c>
      <c r="P50" s="44" t="s">
        <v>32</v>
      </c>
      <c r="Q50" s="45" t="s">
        <v>214</v>
      </c>
      <c r="R50" s="52" t="s">
        <v>207</v>
      </c>
      <c r="S50" s="46" t="s">
        <v>35</v>
      </c>
      <c r="T50" s="47">
        <v>2</v>
      </c>
      <c r="U50" s="47"/>
      <c r="V50" s="47"/>
      <c r="W50" s="48"/>
      <c r="X50" s="53" t="s">
        <v>69</v>
      </c>
      <c r="Y50" s="53" t="s">
        <v>191</v>
      </c>
      <c r="Z50" s="50"/>
      <c r="AA50" s="50"/>
      <c r="AB50" s="140"/>
      <c r="AC50" s="140"/>
      <c r="AD50" s="140"/>
      <c r="AE50" s="140"/>
    </row>
    <row r="51" spans="1:31" s="51" customFormat="1" ht="24" customHeight="1" x14ac:dyDescent="0.25">
      <c r="A51" s="41">
        <v>40</v>
      </c>
      <c r="B51" s="42" t="s">
        <v>251</v>
      </c>
      <c r="C51" s="42" t="s">
        <v>252</v>
      </c>
      <c r="D51" s="18" t="s">
        <v>253</v>
      </c>
      <c r="E51" s="18"/>
      <c r="F51" s="18" t="s">
        <v>254</v>
      </c>
      <c r="G51" s="43" t="s">
        <v>255</v>
      </c>
      <c r="H51" s="42">
        <v>185.6</v>
      </c>
      <c r="I51" s="41">
        <f>185.6*2</f>
        <v>371.2</v>
      </c>
      <c r="J51" s="42">
        <v>185.6</v>
      </c>
      <c r="K51" s="41" t="s">
        <v>29</v>
      </c>
      <c r="L51" s="44" t="s">
        <v>30</v>
      </c>
      <c r="M51" s="44" t="s">
        <v>31</v>
      </c>
      <c r="N51" s="44" t="s">
        <v>32</v>
      </c>
      <c r="O51" s="44" t="s">
        <v>32</v>
      </c>
      <c r="P51" s="44" t="s">
        <v>32</v>
      </c>
      <c r="Q51" s="45" t="s">
        <v>33</v>
      </c>
      <c r="R51" s="52" t="s">
        <v>207</v>
      </c>
      <c r="S51" s="46" t="s">
        <v>35</v>
      </c>
      <c r="T51" s="47">
        <v>2</v>
      </c>
      <c r="U51" s="47"/>
      <c r="V51" s="47">
        <v>0.2</v>
      </c>
      <c r="W51" s="48"/>
      <c r="X51" s="49"/>
      <c r="Y51" s="49"/>
      <c r="Z51" s="50"/>
      <c r="AA51" s="50"/>
      <c r="AB51" s="140"/>
      <c r="AC51" s="140"/>
      <c r="AD51" s="140"/>
      <c r="AE51" s="140"/>
    </row>
    <row r="52" spans="1:31" s="51" customFormat="1" ht="24" customHeight="1" x14ac:dyDescent="0.25">
      <c r="A52" s="41">
        <v>41</v>
      </c>
      <c r="B52" s="42" t="s">
        <v>256</v>
      </c>
      <c r="C52" s="42" t="s">
        <v>257</v>
      </c>
      <c r="D52" s="18"/>
      <c r="E52" s="18" t="s">
        <v>258</v>
      </c>
      <c r="F52" s="18"/>
      <c r="G52" s="43" t="s">
        <v>259</v>
      </c>
      <c r="H52" s="42">
        <v>84.06</v>
      </c>
      <c r="I52" s="42">
        <v>84.06</v>
      </c>
      <c r="J52" s="42">
        <v>84.06</v>
      </c>
      <c r="K52" s="41" t="s">
        <v>59</v>
      </c>
      <c r="L52" s="44" t="s">
        <v>238</v>
      </c>
      <c r="M52" s="44" t="s">
        <v>181</v>
      </c>
      <c r="N52" s="44" t="s">
        <v>48</v>
      </c>
      <c r="O52" s="44" t="s">
        <v>95</v>
      </c>
      <c r="P52" s="44" t="s">
        <v>95</v>
      </c>
      <c r="Q52" s="45" t="s">
        <v>260</v>
      </c>
      <c r="R52" s="52" t="s">
        <v>207</v>
      </c>
      <c r="S52" s="46" t="s">
        <v>35</v>
      </c>
      <c r="T52" s="47">
        <v>2</v>
      </c>
      <c r="U52" s="47"/>
      <c r="V52" s="47"/>
      <c r="W52" s="48"/>
      <c r="X52" s="53" t="s">
        <v>69</v>
      </c>
      <c r="Y52" s="53" t="s">
        <v>261</v>
      </c>
      <c r="Z52" s="50"/>
      <c r="AA52" s="50"/>
      <c r="AB52" s="140"/>
      <c r="AC52" s="140"/>
      <c r="AD52" s="140"/>
      <c r="AE52" s="140"/>
    </row>
    <row r="53" spans="1:31" s="51" customFormat="1" ht="24" customHeight="1" x14ac:dyDescent="0.25">
      <c r="A53" s="41">
        <v>42</v>
      </c>
      <c r="B53" s="42" t="s">
        <v>262</v>
      </c>
      <c r="C53" s="42" t="s">
        <v>263</v>
      </c>
      <c r="D53" s="18"/>
      <c r="E53" s="18" t="s">
        <v>264</v>
      </c>
      <c r="F53" s="18"/>
      <c r="G53" s="43" t="s">
        <v>265</v>
      </c>
      <c r="H53" s="42">
        <v>82.06</v>
      </c>
      <c r="I53" s="42">
        <v>82.06</v>
      </c>
      <c r="J53" s="42">
        <v>82.06</v>
      </c>
      <c r="K53" s="41" t="s">
        <v>59</v>
      </c>
      <c r="L53" s="44" t="s">
        <v>238</v>
      </c>
      <c r="M53" s="44" t="s">
        <v>181</v>
      </c>
      <c r="N53" s="44" t="s">
        <v>48</v>
      </c>
      <c r="O53" s="44" t="s">
        <v>95</v>
      </c>
      <c r="P53" s="44" t="s">
        <v>95</v>
      </c>
      <c r="Q53" s="45" t="s">
        <v>260</v>
      </c>
      <c r="R53" s="52" t="s">
        <v>207</v>
      </c>
      <c r="S53" s="46" t="s">
        <v>35</v>
      </c>
      <c r="T53" s="47">
        <v>2</v>
      </c>
      <c r="U53" s="47"/>
      <c r="V53" s="47"/>
      <c r="W53" s="48"/>
      <c r="X53" s="53" t="s">
        <v>69</v>
      </c>
      <c r="Y53" s="53" t="s">
        <v>261</v>
      </c>
      <c r="Z53" s="50"/>
      <c r="AA53" s="50"/>
      <c r="AB53" s="140"/>
      <c r="AC53" s="140"/>
      <c r="AD53" s="140"/>
      <c r="AE53" s="140"/>
    </row>
    <row r="54" spans="1:31" s="51" customFormat="1" ht="24" customHeight="1" x14ac:dyDescent="0.25">
      <c r="A54" s="41">
        <v>43</v>
      </c>
      <c r="B54" s="42" t="s">
        <v>266</v>
      </c>
      <c r="C54" s="44" t="s">
        <v>267</v>
      </c>
      <c r="D54" s="18" t="s">
        <v>268</v>
      </c>
      <c r="E54" s="18"/>
      <c r="F54" s="18" t="s">
        <v>269</v>
      </c>
      <c r="G54" s="43" t="s">
        <v>270</v>
      </c>
      <c r="H54" s="42">
        <v>405.6</v>
      </c>
      <c r="I54" s="41">
        <f>405.6*2</f>
        <v>811.2</v>
      </c>
      <c r="J54" s="42">
        <v>405.6</v>
      </c>
      <c r="K54" s="41" t="s">
        <v>29</v>
      </c>
      <c r="L54" s="44" t="s">
        <v>30</v>
      </c>
      <c r="M54" s="44" t="s">
        <v>31</v>
      </c>
      <c r="N54" s="44" t="s">
        <v>32</v>
      </c>
      <c r="O54" s="44" t="s">
        <v>32</v>
      </c>
      <c r="P54" s="44" t="s">
        <v>32</v>
      </c>
      <c r="Q54" s="45" t="s">
        <v>33</v>
      </c>
      <c r="R54" s="46" t="s">
        <v>207</v>
      </c>
      <c r="S54" s="46" t="s">
        <v>35</v>
      </c>
      <c r="T54" s="47">
        <v>1</v>
      </c>
      <c r="U54" s="47"/>
      <c r="V54" s="47">
        <v>0.5</v>
      </c>
      <c r="W54" s="48"/>
      <c r="X54" s="49"/>
      <c r="Y54" s="49"/>
      <c r="Z54" s="50"/>
      <c r="AA54" s="50"/>
      <c r="AB54" s="140"/>
      <c r="AC54" s="140"/>
      <c r="AD54" s="140"/>
      <c r="AE54" s="140"/>
    </row>
    <row r="55" spans="1:31" s="51" customFormat="1" ht="24" customHeight="1" x14ac:dyDescent="0.25">
      <c r="A55" s="41">
        <v>44</v>
      </c>
      <c r="B55" s="42" t="s">
        <v>271</v>
      </c>
      <c r="C55" s="42" t="s">
        <v>272</v>
      </c>
      <c r="D55" s="54" t="s">
        <v>273</v>
      </c>
      <c r="E55" s="54" t="s">
        <v>274</v>
      </c>
      <c r="F55" s="54" t="s">
        <v>275</v>
      </c>
      <c r="G55" s="43" t="s">
        <v>276</v>
      </c>
      <c r="H55" s="42">
        <v>65.599999999999994</v>
      </c>
      <c r="I55" s="41">
        <f>65.6*2</f>
        <v>131.19999999999999</v>
      </c>
      <c r="J55" s="42">
        <v>65.599999999999994</v>
      </c>
      <c r="K55" s="42" t="s">
        <v>277</v>
      </c>
      <c r="L55" s="44" t="s">
        <v>30</v>
      </c>
      <c r="M55" s="44" t="s">
        <v>31</v>
      </c>
      <c r="N55" s="44" t="s">
        <v>32</v>
      </c>
      <c r="O55" s="44" t="s">
        <v>32</v>
      </c>
      <c r="P55" s="44" t="s">
        <v>32</v>
      </c>
      <c r="Q55" s="45" t="s">
        <v>174</v>
      </c>
      <c r="R55" s="52" t="s">
        <v>207</v>
      </c>
      <c r="S55" s="46" t="s">
        <v>278</v>
      </c>
      <c r="T55" s="47">
        <v>2</v>
      </c>
      <c r="U55" s="47"/>
      <c r="V55" s="47"/>
      <c r="W55" s="48"/>
      <c r="X55" s="53" t="s">
        <v>69</v>
      </c>
      <c r="Y55" s="53" t="s">
        <v>261</v>
      </c>
      <c r="Z55" s="50"/>
      <c r="AA55" s="50"/>
      <c r="AB55" s="140"/>
      <c r="AC55" s="140"/>
      <c r="AD55" s="140"/>
      <c r="AE55" s="140"/>
    </row>
    <row r="56" spans="1:31" s="51" customFormat="1" ht="24" customHeight="1" x14ac:dyDescent="0.25">
      <c r="A56" s="41">
        <v>45</v>
      </c>
      <c r="B56" s="42" t="s">
        <v>279</v>
      </c>
      <c r="C56" s="42" t="s">
        <v>280</v>
      </c>
      <c r="D56" s="54"/>
      <c r="E56" s="54" t="s">
        <v>281</v>
      </c>
      <c r="F56" s="54"/>
      <c r="G56" s="43" t="s">
        <v>282</v>
      </c>
      <c r="H56" s="42">
        <v>67.08</v>
      </c>
      <c r="I56" s="42">
        <v>67.08</v>
      </c>
      <c r="J56" s="42">
        <v>67.08</v>
      </c>
      <c r="K56" s="42" t="s">
        <v>277</v>
      </c>
      <c r="L56" s="44" t="s">
        <v>94</v>
      </c>
      <c r="M56" s="44" t="s">
        <v>61</v>
      </c>
      <c r="N56" s="44" t="s">
        <v>95</v>
      </c>
      <c r="O56" s="44" t="s">
        <v>62</v>
      </c>
      <c r="P56" s="44" t="s">
        <v>62</v>
      </c>
      <c r="Q56" s="45" t="s">
        <v>283</v>
      </c>
      <c r="R56" s="52" t="s">
        <v>207</v>
      </c>
      <c r="S56" s="46" t="s">
        <v>278</v>
      </c>
      <c r="T56" s="47">
        <v>2</v>
      </c>
      <c r="U56" s="47"/>
      <c r="V56" s="47"/>
      <c r="W56" s="48"/>
      <c r="X56" s="53" t="s">
        <v>69</v>
      </c>
      <c r="Y56" s="53" t="s">
        <v>261</v>
      </c>
      <c r="Z56" s="50"/>
      <c r="AA56" s="50"/>
      <c r="AB56" s="140"/>
      <c r="AC56" s="140"/>
      <c r="AD56" s="140"/>
      <c r="AE56" s="140"/>
    </row>
    <row r="57" spans="1:31" s="51" customFormat="1" ht="24" customHeight="1" x14ac:dyDescent="0.25">
      <c r="A57" s="41">
        <v>46</v>
      </c>
      <c r="B57" s="42" t="s">
        <v>284</v>
      </c>
      <c r="C57" s="42" t="s">
        <v>285</v>
      </c>
      <c r="D57" s="54"/>
      <c r="E57" s="54" t="s">
        <v>286</v>
      </c>
      <c r="F57" s="54"/>
      <c r="G57" s="43" t="s">
        <v>287</v>
      </c>
      <c r="H57" s="42">
        <v>97.16</v>
      </c>
      <c r="I57" s="42">
        <v>97.16</v>
      </c>
      <c r="J57" s="42">
        <v>97.16</v>
      </c>
      <c r="K57" s="42" t="s">
        <v>277</v>
      </c>
      <c r="L57" s="44" t="s">
        <v>238</v>
      </c>
      <c r="M57" s="44" t="s">
        <v>181</v>
      </c>
      <c r="N57" s="44" t="s">
        <v>48</v>
      </c>
      <c r="O57" s="44" t="s">
        <v>95</v>
      </c>
      <c r="P57" s="44" t="s">
        <v>95</v>
      </c>
      <c r="Q57" s="45" t="s">
        <v>283</v>
      </c>
      <c r="R57" s="52" t="s">
        <v>207</v>
      </c>
      <c r="S57" s="46" t="s">
        <v>278</v>
      </c>
      <c r="T57" s="47">
        <v>2</v>
      </c>
      <c r="U57" s="47"/>
      <c r="V57" s="47"/>
      <c r="W57" s="48"/>
      <c r="X57" s="53" t="s">
        <v>69</v>
      </c>
      <c r="Y57" s="53" t="s">
        <v>261</v>
      </c>
      <c r="Z57" s="50"/>
      <c r="AA57" s="50"/>
      <c r="AB57" s="140"/>
      <c r="AC57" s="140"/>
      <c r="AD57" s="140"/>
      <c r="AE57" s="140"/>
    </row>
    <row r="58" spans="1:31" s="51" customFormat="1" ht="24" customHeight="1" x14ac:dyDescent="0.25">
      <c r="A58" s="41">
        <v>47</v>
      </c>
      <c r="B58" s="42" t="s">
        <v>288</v>
      </c>
      <c r="C58" s="55" t="s">
        <v>289</v>
      </c>
      <c r="D58" s="54" t="s">
        <v>290</v>
      </c>
      <c r="E58" s="54" t="s">
        <v>291</v>
      </c>
      <c r="F58" s="54" t="s">
        <v>292</v>
      </c>
      <c r="G58" s="43" t="s">
        <v>293</v>
      </c>
      <c r="H58" s="42">
        <v>906.4</v>
      </c>
      <c r="I58" s="41">
        <f>906.4*2</f>
        <v>1812.8</v>
      </c>
      <c r="J58" s="42">
        <v>906.4</v>
      </c>
      <c r="K58" s="42" t="s">
        <v>180</v>
      </c>
      <c r="L58" s="44" t="s">
        <v>30</v>
      </c>
      <c r="M58" s="44" t="s">
        <v>31</v>
      </c>
      <c r="N58" s="44" t="s">
        <v>32</v>
      </c>
      <c r="O58" s="44" t="s">
        <v>32</v>
      </c>
      <c r="P58" s="44" t="s">
        <v>32</v>
      </c>
      <c r="Q58" s="45" t="s">
        <v>174</v>
      </c>
      <c r="R58" s="46" t="s">
        <v>207</v>
      </c>
      <c r="S58" s="46" t="s">
        <v>278</v>
      </c>
      <c r="T58" s="47">
        <v>1</v>
      </c>
      <c r="U58" s="47"/>
      <c r="V58" s="56">
        <v>1.5</v>
      </c>
      <c r="W58" s="48"/>
      <c r="X58" s="49"/>
      <c r="Y58" s="49"/>
      <c r="Z58" s="50"/>
      <c r="AA58" s="50"/>
      <c r="AB58" s="140"/>
      <c r="AC58" s="140"/>
      <c r="AD58" s="140"/>
      <c r="AE58" s="140"/>
    </row>
    <row r="59" spans="1:31" s="51" customFormat="1" ht="24" customHeight="1" x14ac:dyDescent="0.25">
      <c r="A59" s="41">
        <v>48</v>
      </c>
      <c r="B59" s="42" t="s">
        <v>294</v>
      </c>
      <c r="C59" s="55" t="s">
        <v>295</v>
      </c>
      <c r="D59" s="54" t="s">
        <v>296</v>
      </c>
      <c r="E59" s="54" t="s">
        <v>297</v>
      </c>
      <c r="F59" s="54" t="s">
        <v>298</v>
      </c>
      <c r="G59" s="43" t="s">
        <v>299</v>
      </c>
      <c r="H59" s="42">
        <v>577.20000000000005</v>
      </c>
      <c r="I59" s="41">
        <f>577.2*2</f>
        <v>1154.4000000000001</v>
      </c>
      <c r="J59" s="42">
        <v>577.20000000000005</v>
      </c>
      <c r="K59" s="42" t="s">
        <v>180</v>
      </c>
      <c r="L59" s="44" t="s">
        <v>30</v>
      </c>
      <c r="M59" s="44" t="s">
        <v>31</v>
      </c>
      <c r="N59" s="44" t="s">
        <v>32</v>
      </c>
      <c r="O59" s="44" t="s">
        <v>32</v>
      </c>
      <c r="P59" s="44" t="s">
        <v>32</v>
      </c>
      <c r="Q59" s="45" t="s">
        <v>174</v>
      </c>
      <c r="R59" s="46" t="s">
        <v>207</v>
      </c>
      <c r="S59" s="46" t="s">
        <v>278</v>
      </c>
      <c r="T59" s="47">
        <v>1</v>
      </c>
      <c r="U59" s="47"/>
      <c r="V59" s="56"/>
      <c r="W59" s="48"/>
      <c r="X59" s="49"/>
      <c r="Y59" s="49"/>
      <c r="Z59" s="50"/>
      <c r="AA59" s="50"/>
      <c r="AB59" s="140"/>
      <c r="AC59" s="140"/>
      <c r="AD59" s="140"/>
      <c r="AE59" s="140"/>
    </row>
    <row r="60" spans="1:31" s="51" customFormat="1" ht="15.6" customHeight="1" x14ac:dyDescent="0.25">
      <c r="A60" s="41"/>
      <c r="B60" s="42" t="s">
        <v>115</v>
      </c>
      <c r="C60" s="55"/>
      <c r="D60" s="54" t="s">
        <v>300</v>
      </c>
      <c r="E60" s="54"/>
      <c r="F60" s="54"/>
      <c r="G60" s="43"/>
      <c r="H60" s="42"/>
      <c r="I60" s="41"/>
      <c r="J60" s="42"/>
      <c r="K60" s="42"/>
      <c r="L60" s="44"/>
      <c r="M60" s="44"/>
      <c r="N60" s="44"/>
      <c r="O60" s="44"/>
      <c r="P60" s="44"/>
      <c r="Q60" s="45"/>
      <c r="R60" s="46"/>
      <c r="S60" s="46"/>
      <c r="T60" s="47"/>
      <c r="U60" s="47"/>
      <c r="V60" s="47"/>
      <c r="W60" s="48"/>
      <c r="X60" s="49"/>
      <c r="Y60" s="49"/>
      <c r="Z60" s="50"/>
      <c r="AA60" s="50"/>
      <c r="AB60" s="140"/>
      <c r="AC60" s="140"/>
      <c r="AD60" s="140"/>
      <c r="AE60" s="140"/>
    </row>
    <row r="61" spans="1:31" s="51" customFormat="1" ht="36" customHeight="1" x14ac:dyDescent="0.25">
      <c r="A61" s="41">
        <v>49</v>
      </c>
      <c r="B61" s="42" t="s">
        <v>301</v>
      </c>
      <c r="C61" s="55" t="s">
        <v>302</v>
      </c>
      <c r="D61" s="54" t="s">
        <v>303</v>
      </c>
      <c r="E61" s="54" t="s">
        <v>304</v>
      </c>
      <c r="F61" s="54" t="s">
        <v>305</v>
      </c>
      <c r="G61" s="43" t="s">
        <v>306</v>
      </c>
      <c r="H61" s="42">
        <v>71.08</v>
      </c>
      <c r="I61" s="41">
        <f>71.08*2</f>
        <v>142.16</v>
      </c>
      <c r="J61" s="42">
        <v>71.08</v>
      </c>
      <c r="K61" s="42" t="s">
        <v>190</v>
      </c>
      <c r="L61" s="44" t="s">
        <v>30</v>
      </c>
      <c r="M61" s="44" t="s">
        <v>31</v>
      </c>
      <c r="N61" s="44" t="s">
        <v>32</v>
      </c>
      <c r="O61" s="44" t="s">
        <v>32</v>
      </c>
      <c r="P61" s="44" t="s">
        <v>32</v>
      </c>
      <c r="Q61" s="45" t="s">
        <v>283</v>
      </c>
      <c r="R61" s="52" t="s">
        <v>207</v>
      </c>
      <c r="S61" s="46" t="s">
        <v>278</v>
      </c>
      <c r="T61" s="47">
        <v>2</v>
      </c>
      <c r="U61" s="47"/>
      <c r="V61" s="47"/>
      <c r="W61" s="48"/>
      <c r="X61" s="49"/>
      <c r="Y61" s="49"/>
      <c r="Z61" s="50"/>
      <c r="AA61" s="50"/>
      <c r="AB61" s="140"/>
      <c r="AC61" s="140"/>
      <c r="AD61" s="140"/>
      <c r="AE61" s="140"/>
    </row>
    <row r="62" spans="1:31" s="51" customFormat="1" ht="15.6" customHeight="1" x14ac:dyDescent="0.25">
      <c r="A62" s="41"/>
      <c r="B62" s="42" t="s">
        <v>141</v>
      </c>
      <c r="C62" s="55"/>
      <c r="D62" s="54"/>
      <c r="E62" s="54"/>
      <c r="F62" s="54" t="s">
        <v>307</v>
      </c>
      <c r="G62" s="43"/>
      <c r="H62" s="42"/>
      <c r="I62" s="41"/>
      <c r="J62" s="42"/>
      <c r="K62" s="42"/>
      <c r="L62" s="44"/>
      <c r="M62" s="44"/>
      <c r="N62" s="44"/>
      <c r="O62" s="44"/>
      <c r="P62" s="44"/>
      <c r="Q62" s="45"/>
      <c r="R62" s="46"/>
      <c r="S62" s="46"/>
      <c r="T62" s="47"/>
      <c r="U62" s="47"/>
      <c r="V62" s="47"/>
      <c r="W62" s="48"/>
      <c r="X62" s="49"/>
      <c r="Y62" s="49"/>
      <c r="Z62" s="50"/>
      <c r="AA62" s="50"/>
      <c r="AB62" s="140"/>
      <c r="AC62" s="140"/>
      <c r="AD62" s="140"/>
      <c r="AE62" s="140"/>
    </row>
    <row r="63" spans="1:31" s="51" customFormat="1" ht="15.6" customHeight="1" x14ac:dyDescent="0.25">
      <c r="A63" s="41"/>
      <c r="B63" s="42" t="s">
        <v>308</v>
      </c>
      <c r="C63" s="55"/>
      <c r="D63" s="54"/>
      <c r="E63" s="54"/>
      <c r="F63" s="54" t="s">
        <v>309</v>
      </c>
      <c r="G63" s="43"/>
      <c r="H63" s="42"/>
      <c r="I63" s="41"/>
      <c r="J63" s="42"/>
      <c r="K63" s="42"/>
      <c r="L63" s="44"/>
      <c r="M63" s="44"/>
      <c r="N63" s="44"/>
      <c r="O63" s="44"/>
      <c r="P63" s="44"/>
      <c r="Q63" s="45"/>
      <c r="R63" s="46"/>
      <c r="S63" s="46"/>
      <c r="T63" s="47"/>
      <c r="U63" s="47"/>
      <c r="V63" s="47"/>
      <c r="W63" s="48"/>
      <c r="X63" s="49"/>
      <c r="Y63" s="49"/>
      <c r="Z63" s="50"/>
      <c r="AA63" s="50"/>
      <c r="AB63" s="140"/>
      <c r="AC63" s="140"/>
      <c r="AD63" s="140"/>
      <c r="AE63" s="140"/>
    </row>
    <row r="64" spans="1:31" s="51" customFormat="1" ht="48" customHeight="1" x14ac:dyDescent="0.25">
      <c r="A64" s="41">
        <v>50</v>
      </c>
      <c r="B64" s="42" t="s">
        <v>310</v>
      </c>
      <c r="C64" s="42" t="s">
        <v>311</v>
      </c>
      <c r="D64" s="54" t="s">
        <v>312</v>
      </c>
      <c r="E64" s="54" t="s">
        <v>313</v>
      </c>
      <c r="F64" s="54" t="s">
        <v>314</v>
      </c>
      <c r="G64" s="43" t="s">
        <v>315</v>
      </c>
      <c r="H64" s="42">
        <v>97.2</v>
      </c>
      <c r="I64" s="41">
        <f>97.2*2</f>
        <v>194.4</v>
      </c>
      <c r="J64" s="42">
        <v>97.2</v>
      </c>
      <c r="K64" s="42" t="s">
        <v>190</v>
      </c>
      <c r="L64" s="44" t="s">
        <v>30</v>
      </c>
      <c r="M64" s="44" t="s">
        <v>31</v>
      </c>
      <c r="N64" s="44" t="s">
        <v>32</v>
      </c>
      <c r="O64" s="44" t="s">
        <v>32</v>
      </c>
      <c r="P64" s="44" t="s">
        <v>32</v>
      </c>
      <c r="Q64" s="57" t="s">
        <v>174</v>
      </c>
      <c r="R64" s="52" t="s">
        <v>316</v>
      </c>
      <c r="S64" s="46" t="s">
        <v>278</v>
      </c>
      <c r="T64" s="47">
        <v>2</v>
      </c>
      <c r="U64" s="47"/>
      <c r="V64" s="47"/>
      <c r="W64" s="48"/>
      <c r="X64" s="49"/>
      <c r="Y64" s="49"/>
      <c r="Z64" s="50"/>
      <c r="AA64" s="50"/>
      <c r="AB64" s="140"/>
      <c r="AC64" s="140"/>
      <c r="AD64" s="140"/>
      <c r="AE64" s="140"/>
    </row>
    <row r="65" spans="1:31" s="51" customFormat="1" ht="24" customHeight="1" x14ac:dyDescent="0.25">
      <c r="A65" s="41">
        <v>51</v>
      </c>
      <c r="B65" s="42" t="s">
        <v>317</v>
      </c>
      <c r="C65" s="42" t="s">
        <v>318</v>
      </c>
      <c r="D65" s="54"/>
      <c r="E65" s="54" t="s">
        <v>319</v>
      </c>
      <c r="F65" s="54"/>
      <c r="G65" s="43" t="s">
        <v>320</v>
      </c>
      <c r="H65" s="42">
        <v>71.08</v>
      </c>
      <c r="I65" s="42">
        <v>71.08</v>
      </c>
      <c r="J65" s="42">
        <v>71.08</v>
      </c>
      <c r="K65" s="42" t="s">
        <v>190</v>
      </c>
      <c r="L65" s="44" t="s">
        <v>238</v>
      </c>
      <c r="M65" s="44" t="s">
        <v>181</v>
      </c>
      <c r="N65" s="44" t="s">
        <v>48</v>
      </c>
      <c r="O65" s="44" t="s">
        <v>95</v>
      </c>
      <c r="P65" s="44" t="s">
        <v>95</v>
      </c>
      <c r="Q65" s="45" t="s">
        <v>283</v>
      </c>
      <c r="R65" s="52" t="s">
        <v>316</v>
      </c>
      <c r="S65" s="46" t="s">
        <v>278</v>
      </c>
      <c r="T65" s="47">
        <v>2</v>
      </c>
      <c r="U65" s="47"/>
      <c r="V65" s="47"/>
      <c r="W65" s="48"/>
      <c r="X65" s="49"/>
      <c r="Y65" s="49"/>
      <c r="Z65" s="50"/>
      <c r="AA65" s="50"/>
      <c r="AB65" s="140"/>
      <c r="AC65" s="140"/>
      <c r="AD65" s="140"/>
      <c r="AE65" s="140"/>
    </row>
    <row r="66" spans="1:31" s="51" customFormat="1" ht="24" customHeight="1" x14ac:dyDescent="0.25">
      <c r="A66" s="41">
        <v>52</v>
      </c>
      <c r="B66" s="42" t="s">
        <v>321</v>
      </c>
      <c r="C66" s="42" t="s">
        <v>322</v>
      </c>
      <c r="D66" s="54"/>
      <c r="E66" s="54" t="s">
        <v>323</v>
      </c>
      <c r="F66" s="54"/>
      <c r="G66" s="43" t="s">
        <v>282</v>
      </c>
      <c r="H66" s="42">
        <v>67.08</v>
      </c>
      <c r="I66" s="42">
        <v>67.08</v>
      </c>
      <c r="J66" s="42">
        <v>67.08</v>
      </c>
      <c r="K66" s="42" t="s">
        <v>59</v>
      </c>
      <c r="L66" s="44" t="s">
        <v>238</v>
      </c>
      <c r="M66" s="44" t="s">
        <v>181</v>
      </c>
      <c r="N66" s="44" t="s">
        <v>48</v>
      </c>
      <c r="O66" s="44" t="s">
        <v>95</v>
      </c>
      <c r="P66" s="44" t="s">
        <v>95</v>
      </c>
      <c r="Q66" s="45" t="s">
        <v>283</v>
      </c>
      <c r="R66" s="52" t="s">
        <v>316</v>
      </c>
      <c r="S66" s="46" t="s">
        <v>278</v>
      </c>
      <c r="T66" s="47">
        <v>2</v>
      </c>
      <c r="U66" s="47"/>
      <c r="V66" s="47"/>
      <c r="W66" s="48"/>
      <c r="X66" s="49"/>
      <c r="Y66" s="49"/>
      <c r="Z66" s="50"/>
      <c r="AA66" s="50"/>
      <c r="AB66" s="140"/>
      <c r="AC66" s="140"/>
      <c r="AD66" s="140"/>
      <c r="AE66" s="140"/>
    </row>
    <row r="67" spans="1:31" s="51" customFormat="1" ht="24" customHeight="1" x14ac:dyDescent="0.25">
      <c r="A67" s="41">
        <v>53</v>
      </c>
      <c r="B67" s="42" t="s">
        <v>324</v>
      </c>
      <c r="C67" s="42" t="s">
        <v>325</v>
      </c>
      <c r="D67" s="54"/>
      <c r="E67" s="54" t="s">
        <v>326</v>
      </c>
      <c r="F67" s="54"/>
      <c r="G67" s="43" t="s">
        <v>282</v>
      </c>
      <c r="H67" s="42">
        <v>67.08</v>
      </c>
      <c r="I67" s="42">
        <v>67.08</v>
      </c>
      <c r="J67" s="42">
        <v>67.08</v>
      </c>
      <c r="K67" s="42" t="s">
        <v>59</v>
      </c>
      <c r="L67" s="44" t="s">
        <v>238</v>
      </c>
      <c r="M67" s="44" t="s">
        <v>181</v>
      </c>
      <c r="N67" s="44" t="s">
        <v>48</v>
      </c>
      <c r="O67" s="44" t="s">
        <v>95</v>
      </c>
      <c r="P67" s="44" t="s">
        <v>95</v>
      </c>
      <c r="Q67" s="45" t="s">
        <v>283</v>
      </c>
      <c r="R67" s="52" t="s">
        <v>316</v>
      </c>
      <c r="S67" s="46" t="s">
        <v>278</v>
      </c>
      <c r="T67" s="47">
        <v>2</v>
      </c>
      <c r="U67" s="47"/>
      <c r="V67" s="47"/>
      <c r="W67" s="48"/>
      <c r="X67" s="49"/>
      <c r="Y67" s="49"/>
      <c r="Z67" s="50"/>
      <c r="AA67" s="50"/>
      <c r="AB67" s="140"/>
      <c r="AC67" s="140"/>
      <c r="AD67" s="140"/>
      <c r="AE67" s="140"/>
    </row>
    <row r="68" spans="1:31" s="51" customFormat="1" ht="24" customHeight="1" x14ac:dyDescent="0.25">
      <c r="A68" s="41">
        <v>54</v>
      </c>
      <c r="B68" s="42" t="s">
        <v>327</v>
      </c>
      <c r="C68" s="42" t="s">
        <v>328</v>
      </c>
      <c r="D68" s="54"/>
      <c r="E68" s="54" t="s">
        <v>329</v>
      </c>
      <c r="F68" s="54"/>
      <c r="G68" s="43" t="s">
        <v>282</v>
      </c>
      <c r="H68" s="42">
        <v>67.08</v>
      </c>
      <c r="I68" s="42">
        <v>67.08</v>
      </c>
      <c r="J68" s="42">
        <v>67.08</v>
      </c>
      <c r="K68" s="42" t="s">
        <v>59</v>
      </c>
      <c r="L68" s="44" t="s">
        <v>238</v>
      </c>
      <c r="M68" s="44" t="s">
        <v>181</v>
      </c>
      <c r="N68" s="44" t="s">
        <v>48</v>
      </c>
      <c r="O68" s="44" t="s">
        <v>95</v>
      </c>
      <c r="P68" s="44" t="s">
        <v>95</v>
      </c>
      <c r="Q68" s="45" t="s">
        <v>283</v>
      </c>
      <c r="R68" s="52" t="s">
        <v>316</v>
      </c>
      <c r="S68" s="46" t="s">
        <v>278</v>
      </c>
      <c r="T68" s="47">
        <v>2</v>
      </c>
      <c r="U68" s="47"/>
      <c r="V68" s="47"/>
      <c r="W68" s="48"/>
      <c r="X68" s="49"/>
      <c r="Y68" s="49"/>
      <c r="Z68" s="50"/>
      <c r="AA68" s="50"/>
      <c r="AB68" s="140"/>
      <c r="AC68" s="140"/>
      <c r="AD68" s="140"/>
      <c r="AE68" s="140"/>
    </row>
    <row r="69" spans="1:31" s="51" customFormat="1" ht="24" customHeight="1" x14ac:dyDescent="0.25">
      <c r="A69" s="41"/>
      <c r="B69" s="42" t="s">
        <v>330</v>
      </c>
      <c r="C69" s="42"/>
      <c r="D69" s="54" t="s">
        <v>331</v>
      </c>
      <c r="E69" s="54"/>
      <c r="F69" s="54"/>
      <c r="G69" s="43"/>
      <c r="H69" s="42"/>
      <c r="I69" s="42"/>
      <c r="J69" s="42"/>
      <c r="K69" s="42"/>
      <c r="L69" s="44"/>
      <c r="M69" s="44"/>
      <c r="N69" s="44"/>
      <c r="O69" s="44"/>
      <c r="P69" s="44"/>
      <c r="Q69" s="45"/>
      <c r="R69" s="52"/>
      <c r="S69" s="46"/>
      <c r="T69" s="47"/>
      <c r="U69" s="47"/>
      <c r="V69" s="47"/>
      <c r="W69" s="48"/>
      <c r="X69" s="49"/>
      <c r="Y69" s="49"/>
      <c r="Z69" s="50"/>
      <c r="AA69" s="50"/>
      <c r="AB69" s="140"/>
      <c r="AC69" s="140"/>
      <c r="AD69" s="140"/>
      <c r="AE69" s="140"/>
    </row>
    <row r="70" spans="1:31" s="51" customFormat="1" ht="24" customHeight="1" x14ac:dyDescent="0.25">
      <c r="A70" s="41">
        <v>55</v>
      </c>
      <c r="B70" s="42" t="s">
        <v>332</v>
      </c>
      <c r="C70" s="42" t="s">
        <v>333</v>
      </c>
      <c r="D70" s="54" t="s">
        <v>334</v>
      </c>
      <c r="E70" s="54" t="s">
        <v>335</v>
      </c>
      <c r="F70" s="54" t="s">
        <v>336</v>
      </c>
      <c r="G70" s="43" t="s">
        <v>337</v>
      </c>
      <c r="H70" s="42">
        <v>22.978000000000002</v>
      </c>
      <c r="I70" s="41">
        <f>22.978*2</f>
        <v>45.956000000000003</v>
      </c>
      <c r="J70" s="42">
        <v>22.978000000000002</v>
      </c>
      <c r="K70" s="42" t="s">
        <v>338</v>
      </c>
      <c r="L70" s="44" t="s">
        <v>30</v>
      </c>
      <c r="M70" s="44" t="s">
        <v>31</v>
      </c>
      <c r="N70" s="44" t="s">
        <v>32</v>
      </c>
      <c r="O70" s="44" t="s">
        <v>32</v>
      </c>
      <c r="P70" s="44" t="s">
        <v>32</v>
      </c>
      <c r="Q70" s="45" t="s">
        <v>339</v>
      </c>
      <c r="R70" s="52" t="s">
        <v>316</v>
      </c>
      <c r="S70" s="46" t="s">
        <v>278</v>
      </c>
      <c r="T70" s="47">
        <v>2</v>
      </c>
      <c r="U70" s="47"/>
      <c r="V70" s="47"/>
      <c r="W70" s="48"/>
      <c r="X70" s="49"/>
      <c r="Y70" s="49"/>
      <c r="Z70" s="50"/>
      <c r="AA70" s="50"/>
      <c r="AB70" s="140"/>
      <c r="AC70" s="140"/>
      <c r="AD70" s="140"/>
      <c r="AE70" s="140"/>
    </row>
    <row r="71" spans="1:31" s="51" customFormat="1" ht="24" customHeight="1" x14ac:dyDescent="0.25">
      <c r="A71" s="41"/>
      <c r="B71" s="42" t="s">
        <v>340</v>
      </c>
      <c r="C71" s="42"/>
      <c r="D71" s="54"/>
      <c r="E71" s="54"/>
      <c r="F71" s="54" t="s">
        <v>341</v>
      </c>
      <c r="G71" s="43"/>
      <c r="H71" s="42"/>
      <c r="I71" s="42"/>
      <c r="J71" s="42"/>
      <c r="K71" s="42"/>
      <c r="L71" s="44"/>
      <c r="M71" s="44"/>
      <c r="N71" s="44"/>
      <c r="O71" s="44"/>
      <c r="P71" s="44"/>
      <c r="Q71" s="45"/>
      <c r="R71" s="52"/>
      <c r="S71" s="46"/>
      <c r="T71" s="47"/>
      <c r="U71" s="47"/>
      <c r="V71" s="47"/>
      <c r="W71" s="48"/>
      <c r="X71" s="49"/>
      <c r="Y71" s="49"/>
      <c r="Z71" s="50"/>
      <c r="AA71" s="50"/>
      <c r="AB71" s="140"/>
      <c r="AC71" s="140"/>
      <c r="AD71" s="140"/>
      <c r="AE71" s="140"/>
    </row>
    <row r="72" spans="1:31" s="51" customFormat="1" ht="24" customHeight="1" x14ac:dyDescent="0.25">
      <c r="A72" s="41">
        <v>56</v>
      </c>
      <c r="B72" s="42" t="s">
        <v>342</v>
      </c>
      <c r="C72" s="42" t="s">
        <v>343</v>
      </c>
      <c r="D72" s="54" t="s">
        <v>344</v>
      </c>
      <c r="E72" s="54" t="s">
        <v>345</v>
      </c>
      <c r="F72" s="54" t="s">
        <v>346</v>
      </c>
      <c r="G72" s="43" t="s">
        <v>347</v>
      </c>
      <c r="H72" s="42">
        <v>156.4</v>
      </c>
      <c r="I72" s="41">
        <f>156.4*2</f>
        <v>312.8</v>
      </c>
      <c r="J72" s="42">
        <v>156.4</v>
      </c>
      <c r="K72" s="42" t="s">
        <v>348</v>
      </c>
      <c r="L72" s="44" t="s">
        <v>30</v>
      </c>
      <c r="M72" s="44" t="s">
        <v>31</v>
      </c>
      <c r="N72" s="44" t="s">
        <v>32</v>
      </c>
      <c r="O72" s="44" t="s">
        <v>32</v>
      </c>
      <c r="P72" s="44" t="s">
        <v>32</v>
      </c>
      <c r="Q72" s="45" t="s">
        <v>174</v>
      </c>
      <c r="R72" s="52" t="s">
        <v>316</v>
      </c>
      <c r="S72" s="46" t="s">
        <v>278</v>
      </c>
      <c r="T72" s="47">
        <v>2</v>
      </c>
      <c r="U72" s="47"/>
      <c r="V72" s="47"/>
      <c r="W72" s="48"/>
      <c r="X72" s="49"/>
      <c r="Y72" s="49"/>
      <c r="Z72" s="50"/>
      <c r="AA72" s="50"/>
      <c r="AB72" s="140"/>
      <c r="AC72" s="140"/>
      <c r="AD72" s="140"/>
      <c r="AE72" s="140"/>
    </row>
    <row r="73" spans="1:31" s="51" customFormat="1" ht="24" customHeight="1" x14ac:dyDescent="0.25">
      <c r="A73" s="41">
        <v>57</v>
      </c>
      <c r="B73" s="42" t="s">
        <v>349</v>
      </c>
      <c r="C73" s="42" t="s">
        <v>350</v>
      </c>
      <c r="D73" s="54"/>
      <c r="E73" s="54" t="s">
        <v>351</v>
      </c>
      <c r="F73" s="54"/>
      <c r="G73" s="43" t="s">
        <v>352</v>
      </c>
      <c r="H73" s="42">
        <v>68.88</v>
      </c>
      <c r="I73" s="42">
        <v>68.88</v>
      </c>
      <c r="J73" s="42">
        <v>68.88</v>
      </c>
      <c r="K73" s="42" t="s">
        <v>59</v>
      </c>
      <c r="L73" s="44" t="s">
        <v>238</v>
      </c>
      <c r="M73" s="44" t="s">
        <v>181</v>
      </c>
      <c r="N73" s="44" t="s">
        <v>48</v>
      </c>
      <c r="O73" s="44" t="s">
        <v>95</v>
      </c>
      <c r="P73" s="44" t="s">
        <v>95</v>
      </c>
      <c r="Q73" s="45" t="s">
        <v>283</v>
      </c>
      <c r="R73" s="52" t="s">
        <v>316</v>
      </c>
      <c r="S73" s="46" t="s">
        <v>278</v>
      </c>
      <c r="T73" s="47">
        <v>2</v>
      </c>
      <c r="U73" s="47"/>
      <c r="V73" s="47"/>
      <c r="W73" s="48"/>
      <c r="X73" s="49"/>
      <c r="Y73" s="49"/>
      <c r="Z73" s="50"/>
      <c r="AA73" s="50"/>
      <c r="AB73" s="140"/>
      <c r="AC73" s="140"/>
      <c r="AD73" s="140"/>
      <c r="AE73" s="140"/>
    </row>
    <row r="74" spans="1:31" s="51" customFormat="1" ht="24" customHeight="1" x14ac:dyDescent="0.25">
      <c r="A74" s="41">
        <v>58</v>
      </c>
      <c r="B74" s="42" t="s">
        <v>353</v>
      </c>
      <c r="C74" s="42" t="s">
        <v>354</v>
      </c>
      <c r="D74" s="54"/>
      <c r="E74" s="54" t="s">
        <v>355</v>
      </c>
      <c r="F74" s="54"/>
      <c r="G74" s="43" t="s">
        <v>282</v>
      </c>
      <c r="H74" s="42">
        <v>67.08</v>
      </c>
      <c r="I74" s="42">
        <v>67.08</v>
      </c>
      <c r="J74" s="42">
        <v>67.08</v>
      </c>
      <c r="K74" s="42" t="s">
        <v>59</v>
      </c>
      <c r="L74" s="44" t="s">
        <v>238</v>
      </c>
      <c r="M74" s="44" t="s">
        <v>181</v>
      </c>
      <c r="N74" s="44" t="s">
        <v>48</v>
      </c>
      <c r="O74" s="44" t="s">
        <v>95</v>
      </c>
      <c r="P74" s="44" t="s">
        <v>95</v>
      </c>
      <c r="Q74" s="45" t="s">
        <v>283</v>
      </c>
      <c r="R74" s="52" t="s">
        <v>316</v>
      </c>
      <c r="S74" s="46" t="s">
        <v>278</v>
      </c>
      <c r="T74" s="47">
        <v>2</v>
      </c>
      <c r="U74" s="47"/>
      <c r="V74" s="47"/>
      <c r="W74" s="48"/>
      <c r="X74" s="49"/>
      <c r="Y74" s="49"/>
      <c r="Z74" s="50"/>
      <c r="AA74" s="50"/>
      <c r="AB74" s="140"/>
      <c r="AC74" s="140"/>
      <c r="AD74" s="140"/>
      <c r="AE74" s="140"/>
    </row>
    <row r="75" spans="1:31" s="51" customFormat="1" ht="24" customHeight="1" x14ac:dyDescent="0.25">
      <c r="A75" s="41">
        <v>59</v>
      </c>
      <c r="B75" s="42" t="s">
        <v>356</v>
      </c>
      <c r="C75" s="42" t="s">
        <v>357</v>
      </c>
      <c r="D75" s="54" t="s">
        <v>358</v>
      </c>
      <c r="E75" s="54" t="s">
        <v>359</v>
      </c>
      <c r="F75" s="54" t="s">
        <v>360</v>
      </c>
      <c r="G75" s="43">
        <v>13</v>
      </c>
      <c r="H75" s="42">
        <v>20.74</v>
      </c>
      <c r="I75" s="41">
        <f>20.74*2</f>
        <v>41.48</v>
      </c>
      <c r="J75" s="42">
        <v>20.74</v>
      </c>
      <c r="K75" s="42" t="s">
        <v>338</v>
      </c>
      <c r="L75" s="44" t="s">
        <v>30</v>
      </c>
      <c r="M75" s="44" t="s">
        <v>31</v>
      </c>
      <c r="N75" s="44" t="s">
        <v>32</v>
      </c>
      <c r="O75" s="44" t="s">
        <v>32</v>
      </c>
      <c r="P75" s="44" t="s">
        <v>32</v>
      </c>
      <c r="Q75" s="45" t="s">
        <v>361</v>
      </c>
      <c r="R75" s="52" t="s">
        <v>316</v>
      </c>
      <c r="S75" s="46" t="s">
        <v>278</v>
      </c>
      <c r="T75" s="47">
        <v>2</v>
      </c>
      <c r="U75" s="47"/>
      <c r="V75" s="47"/>
      <c r="W75" s="48"/>
      <c r="X75" s="49"/>
      <c r="Y75" s="49"/>
      <c r="Z75" s="50"/>
      <c r="AA75" s="50"/>
      <c r="AB75" s="140"/>
      <c r="AC75" s="140"/>
      <c r="AD75" s="140"/>
      <c r="AE75" s="140"/>
    </row>
    <row r="76" spans="1:31" s="51" customFormat="1" ht="24" customHeight="1" x14ac:dyDescent="0.25">
      <c r="A76" s="41">
        <v>60</v>
      </c>
      <c r="B76" s="42" t="s">
        <v>362</v>
      </c>
      <c r="C76" s="42" t="s">
        <v>363</v>
      </c>
      <c r="D76" s="54" t="s">
        <v>364</v>
      </c>
      <c r="E76" s="54" t="s">
        <v>365</v>
      </c>
      <c r="F76" s="54" t="s">
        <v>366</v>
      </c>
      <c r="G76" s="43" t="s">
        <v>367</v>
      </c>
      <c r="H76" s="42">
        <v>105.6</v>
      </c>
      <c r="I76" s="41">
        <f>105.6*2</f>
        <v>211.2</v>
      </c>
      <c r="J76" s="42">
        <v>105.6</v>
      </c>
      <c r="K76" s="42" t="s">
        <v>180</v>
      </c>
      <c r="L76" s="44" t="s">
        <v>30</v>
      </c>
      <c r="M76" s="44" t="s">
        <v>31</v>
      </c>
      <c r="N76" s="44" t="s">
        <v>32</v>
      </c>
      <c r="O76" s="44" t="s">
        <v>32</v>
      </c>
      <c r="P76" s="44" t="s">
        <v>32</v>
      </c>
      <c r="Q76" s="45" t="s">
        <v>174</v>
      </c>
      <c r="R76" s="52" t="s">
        <v>316</v>
      </c>
      <c r="S76" s="46" t="s">
        <v>278</v>
      </c>
      <c r="T76" s="47">
        <v>2</v>
      </c>
      <c r="U76" s="47"/>
      <c r="V76" s="47"/>
      <c r="W76" s="48"/>
      <c r="X76" s="49"/>
      <c r="Y76" s="49"/>
      <c r="Z76" s="50"/>
      <c r="AA76" s="50"/>
      <c r="AB76" s="140"/>
      <c r="AC76" s="140"/>
      <c r="AD76" s="140"/>
      <c r="AE76" s="140"/>
    </row>
    <row r="77" spans="1:31" s="51" customFormat="1" ht="24" customHeight="1" x14ac:dyDescent="0.25">
      <c r="A77" s="41">
        <v>61</v>
      </c>
      <c r="B77" s="42" t="s">
        <v>368</v>
      </c>
      <c r="C77" s="42" t="s">
        <v>369</v>
      </c>
      <c r="D77" s="54"/>
      <c r="E77" s="54" t="s">
        <v>370</v>
      </c>
      <c r="F77" s="54"/>
      <c r="G77" s="43" t="s">
        <v>352</v>
      </c>
      <c r="H77" s="42">
        <v>68.88</v>
      </c>
      <c r="I77" s="42">
        <v>68.88</v>
      </c>
      <c r="J77" s="42">
        <v>68.88</v>
      </c>
      <c r="K77" s="42" t="s">
        <v>59</v>
      </c>
      <c r="L77" s="44" t="s">
        <v>238</v>
      </c>
      <c r="M77" s="44" t="s">
        <v>181</v>
      </c>
      <c r="N77" s="44" t="s">
        <v>48</v>
      </c>
      <c r="O77" s="44" t="s">
        <v>95</v>
      </c>
      <c r="P77" s="44" t="s">
        <v>95</v>
      </c>
      <c r="Q77" s="45" t="s">
        <v>283</v>
      </c>
      <c r="R77" s="52" t="s">
        <v>316</v>
      </c>
      <c r="S77" s="46" t="s">
        <v>278</v>
      </c>
      <c r="T77" s="47">
        <v>2</v>
      </c>
      <c r="U77" s="47"/>
      <c r="V77" s="47"/>
      <c r="W77" s="48"/>
      <c r="X77" s="49"/>
      <c r="Y77" s="49"/>
      <c r="Z77" s="50"/>
      <c r="AA77" s="50"/>
      <c r="AB77" s="140"/>
      <c r="AC77" s="140"/>
      <c r="AD77" s="140"/>
      <c r="AE77" s="140"/>
    </row>
    <row r="78" spans="1:31" s="51" customFormat="1" ht="15.6" customHeight="1" x14ac:dyDescent="0.25">
      <c r="A78" s="41"/>
      <c r="B78" s="42" t="s">
        <v>115</v>
      </c>
      <c r="C78" s="42"/>
      <c r="D78" s="54" t="s">
        <v>371</v>
      </c>
      <c r="E78" s="54"/>
      <c r="F78" s="54"/>
      <c r="G78" s="43"/>
      <c r="H78" s="42"/>
      <c r="I78" s="42"/>
      <c r="J78" s="42"/>
      <c r="K78" s="42"/>
      <c r="L78" s="44"/>
      <c r="M78" s="44"/>
      <c r="N78" s="44"/>
      <c r="O78" s="44"/>
      <c r="P78" s="44"/>
      <c r="Q78" s="45"/>
      <c r="R78" s="52"/>
      <c r="S78" s="46"/>
      <c r="T78" s="47"/>
      <c r="U78" s="47"/>
      <c r="V78" s="47"/>
      <c r="W78" s="48"/>
      <c r="X78" s="49"/>
      <c r="Y78" s="49"/>
      <c r="Z78" s="50"/>
      <c r="AA78" s="50"/>
      <c r="AB78" s="140"/>
      <c r="AC78" s="140"/>
      <c r="AD78" s="140"/>
      <c r="AE78" s="140"/>
    </row>
    <row r="79" spans="1:31" s="51" customFormat="1" ht="24" customHeight="1" x14ac:dyDescent="0.25">
      <c r="A79" s="41">
        <v>62</v>
      </c>
      <c r="B79" s="42" t="s">
        <v>372</v>
      </c>
      <c r="C79" s="42" t="s">
        <v>373</v>
      </c>
      <c r="D79" s="54" t="s">
        <v>374</v>
      </c>
      <c r="E79" s="54" t="s">
        <v>373</v>
      </c>
      <c r="F79" s="54" t="s">
        <v>375</v>
      </c>
      <c r="G79" s="43" t="s">
        <v>376</v>
      </c>
      <c r="H79" s="42">
        <v>62.165999999999997</v>
      </c>
      <c r="I79" s="42">
        <v>62.165999999999997</v>
      </c>
      <c r="J79" s="42">
        <v>62.165999999999997</v>
      </c>
      <c r="K79" s="42" t="s">
        <v>190</v>
      </c>
      <c r="L79" s="44" t="s">
        <v>94</v>
      </c>
      <c r="M79" s="44" t="s">
        <v>181</v>
      </c>
      <c r="N79" s="44" t="s">
        <v>48</v>
      </c>
      <c r="O79" s="44" t="s">
        <v>95</v>
      </c>
      <c r="P79" s="44" t="s">
        <v>95</v>
      </c>
      <c r="Q79" s="45" t="s">
        <v>283</v>
      </c>
      <c r="R79" s="52" t="s">
        <v>316</v>
      </c>
      <c r="S79" s="46" t="s">
        <v>278</v>
      </c>
      <c r="T79" s="47">
        <v>2</v>
      </c>
      <c r="U79" s="47"/>
      <c r="V79" s="47"/>
      <c r="W79" s="48"/>
      <c r="X79" s="49"/>
      <c r="Y79" s="49"/>
      <c r="Z79" s="50"/>
      <c r="AA79" s="50"/>
      <c r="AB79" s="140"/>
      <c r="AC79" s="140"/>
      <c r="AD79" s="140"/>
      <c r="AE79" s="140"/>
    </row>
    <row r="80" spans="1:31" s="51" customFormat="1" ht="15.6" customHeight="1" x14ac:dyDescent="0.25">
      <c r="A80" s="41"/>
      <c r="B80" s="42" t="s">
        <v>141</v>
      </c>
      <c r="C80" s="42"/>
      <c r="D80" s="54"/>
      <c r="E80" s="54"/>
      <c r="F80" s="54" t="s">
        <v>377</v>
      </c>
      <c r="G80" s="43"/>
      <c r="H80" s="42"/>
      <c r="I80" s="42"/>
      <c r="J80" s="42"/>
      <c r="K80" s="42"/>
      <c r="L80" s="44"/>
      <c r="M80" s="44"/>
      <c r="N80" s="44"/>
      <c r="O80" s="44"/>
      <c r="P80" s="44"/>
      <c r="Q80" s="45"/>
      <c r="R80" s="52"/>
      <c r="S80" s="46"/>
      <c r="T80" s="47"/>
      <c r="U80" s="47"/>
      <c r="V80" s="47"/>
      <c r="W80" s="48"/>
      <c r="X80" s="49"/>
      <c r="Y80" s="49"/>
      <c r="Z80" s="50"/>
      <c r="AA80" s="50"/>
      <c r="AB80" s="140"/>
      <c r="AC80" s="140"/>
      <c r="AD80" s="140"/>
      <c r="AE80" s="140"/>
    </row>
    <row r="81" spans="1:31" s="69" customFormat="1" ht="24" customHeight="1" x14ac:dyDescent="0.25">
      <c r="A81" s="58">
        <v>63</v>
      </c>
      <c r="B81" s="59" t="s">
        <v>378</v>
      </c>
      <c r="C81" s="59" t="s">
        <v>379</v>
      </c>
      <c r="D81" s="54" t="s">
        <v>380</v>
      </c>
      <c r="E81" s="54" t="s">
        <v>381</v>
      </c>
      <c r="F81" s="54" t="s">
        <v>382</v>
      </c>
      <c r="G81" s="60" t="s">
        <v>383</v>
      </c>
      <c r="H81" s="59">
        <v>85.6</v>
      </c>
      <c r="I81" s="58">
        <f>85.6*2</f>
        <v>171.2</v>
      </c>
      <c r="J81" s="59">
        <v>85.6</v>
      </c>
      <c r="K81" s="59" t="s">
        <v>190</v>
      </c>
      <c r="L81" s="61" t="s">
        <v>30</v>
      </c>
      <c r="M81" s="61" t="s">
        <v>31</v>
      </c>
      <c r="N81" s="61" t="s">
        <v>32</v>
      </c>
      <c r="O81" s="61" t="s">
        <v>32</v>
      </c>
      <c r="P81" s="61" t="s">
        <v>32</v>
      </c>
      <c r="Q81" s="62" t="s">
        <v>174</v>
      </c>
      <c r="R81" s="63" t="s">
        <v>316</v>
      </c>
      <c r="S81" s="64" t="s">
        <v>278</v>
      </c>
      <c r="T81" s="65">
        <v>2</v>
      </c>
      <c r="U81" s="65"/>
      <c r="V81" s="65"/>
      <c r="W81" s="66"/>
      <c r="X81" s="67"/>
      <c r="Y81" s="67"/>
      <c r="Z81" s="68"/>
      <c r="AA81" s="68"/>
      <c r="AB81" s="141"/>
      <c r="AC81" s="141"/>
      <c r="AD81" s="141"/>
      <c r="AE81" s="141"/>
    </row>
    <row r="82" spans="1:31" s="69" customFormat="1" ht="15.6" customHeight="1" x14ac:dyDescent="0.25">
      <c r="A82" s="58"/>
      <c r="B82" s="59" t="s">
        <v>384</v>
      </c>
      <c r="C82" s="59"/>
      <c r="D82" s="54" t="s">
        <v>385</v>
      </c>
      <c r="E82" s="54"/>
      <c r="F82" s="54"/>
      <c r="G82" s="60"/>
      <c r="H82" s="59"/>
      <c r="I82" s="58"/>
      <c r="J82" s="59"/>
      <c r="K82" s="59"/>
      <c r="L82" s="61"/>
      <c r="M82" s="61"/>
      <c r="N82" s="61"/>
      <c r="O82" s="61"/>
      <c r="P82" s="61"/>
      <c r="Q82" s="62"/>
      <c r="R82" s="63"/>
      <c r="S82" s="64"/>
      <c r="T82" s="65"/>
      <c r="U82" s="65"/>
      <c r="V82" s="65"/>
      <c r="W82" s="66"/>
      <c r="X82" s="67"/>
      <c r="Y82" s="67"/>
      <c r="Z82" s="68"/>
      <c r="AA82" s="68"/>
      <c r="AB82" s="141"/>
      <c r="AC82" s="141"/>
      <c r="AD82" s="141"/>
      <c r="AE82" s="141"/>
    </row>
    <row r="83" spans="1:31" s="69" customFormat="1" ht="48" customHeight="1" x14ac:dyDescent="0.25">
      <c r="A83" s="58">
        <v>64</v>
      </c>
      <c r="B83" s="59" t="s">
        <v>386</v>
      </c>
      <c r="C83" s="59" t="s">
        <v>387</v>
      </c>
      <c r="D83" s="54" t="s">
        <v>388</v>
      </c>
      <c r="E83" s="54"/>
      <c r="F83" s="54" t="s">
        <v>389</v>
      </c>
      <c r="G83" s="60" t="s">
        <v>390</v>
      </c>
      <c r="H83" s="59">
        <v>52.2</v>
      </c>
      <c r="I83" s="58">
        <f>52.2*2</f>
        <v>104.4</v>
      </c>
      <c r="J83" s="59">
        <v>52.2</v>
      </c>
      <c r="K83" s="59" t="s">
        <v>190</v>
      </c>
      <c r="L83" s="61" t="s">
        <v>30</v>
      </c>
      <c r="M83" s="61" t="s">
        <v>31</v>
      </c>
      <c r="N83" s="61" t="s">
        <v>32</v>
      </c>
      <c r="O83" s="61" t="s">
        <v>32</v>
      </c>
      <c r="P83" s="61" t="s">
        <v>32</v>
      </c>
      <c r="Q83" s="62" t="s">
        <v>174</v>
      </c>
      <c r="R83" s="63" t="s">
        <v>316</v>
      </c>
      <c r="S83" s="64" t="s">
        <v>278</v>
      </c>
      <c r="T83" s="65">
        <v>2</v>
      </c>
      <c r="U83" s="65"/>
      <c r="V83" s="65"/>
      <c r="W83" s="66"/>
      <c r="X83" s="67"/>
      <c r="Y83" s="67"/>
      <c r="Z83" s="68"/>
      <c r="AA83" s="68"/>
      <c r="AB83" s="141"/>
      <c r="AC83" s="141"/>
      <c r="AD83" s="141"/>
      <c r="AE83" s="141"/>
    </row>
    <row r="84" spans="1:31" s="69" customFormat="1" ht="24" customHeight="1" x14ac:dyDescent="0.25">
      <c r="A84" s="58">
        <v>65</v>
      </c>
      <c r="B84" s="59" t="s">
        <v>391</v>
      </c>
      <c r="C84" s="59" t="s">
        <v>392</v>
      </c>
      <c r="D84" s="54" t="s">
        <v>393</v>
      </c>
      <c r="E84" s="54"/>
      <c r="F84" s="54" t="s">
        <v>394</v>
      </c>
      <c r="G84" s="60" t="s">
        <v>395</v>
      </c>
      <c r="H84" s="59">
        <v>65.599999999999994</v>
      </c>
      <c r="I84" s="58">
        <f>65.6*2</f>
        <v>131.19999999999999</v>
      </c>
      <c r="J84" s="59">
        <v>65.599999999999994</v>
      </c>
      <c r="K84" s="59" t="s">
        <v>190</v>
      </c>
      <c r="L84" s="61" t="s">
        <v>30</v>
      </c>
      <c r="M84" s="61" t="s">
        <v>31</v>
      </c>
      <c r="N84" s="61" t="s">
        <v>32</v>
      </c>
      <c r="O84" s="61" t="s">
        <v>32</v>
      </c>
      <c r="P84" s="61" t="s">
        <v>32</v>
      </c>
      <c r="Q84" s="62" t="s">
        <v>174</v>
      </c>
      <c r="R84" s="63" t="s">
        <v>316</v>
      </c>
      <c r="S84" s="64" t="s">
        <v>278</v>
      </c>
      <c r="T84" s="65">
        <v>2</v>
      </c>
      <c r="U84" s="65"/>
      <c r="V84" s="65"/>
      <c r="W84" s="66"/>
      <c r="X84" s="67"/>
      <c r="Y84" s="67"/>
      <c r="Z84" s="68"/>
      <c r="AA84" s="68"/>
      <c r="AB84" s="141"/>
      <c r="AC84" s="141"/>
      <c r="AD84" s="141"/>
      <c r="AE84" s="141"/>
    </row>
    <row r="85" spans="1:31" s="69" customFormat="1" ht="31.2" customHeight="1" x14ac:dyDescent="0.25">
      <c r="A85" s="58">
        <v>66</v>
      </c>
      <c r="B85" s="59" t="s">
        <v>396</v>
      </c>
      <c r="C85" s="59" t="s">
        <v>397</v>
      </c>
      <c r="D85" s="54"/>
      <c r="E85" s="54" t="s">
        <v>398</v>
      </c>
      <c r="F85" s="54"/>
      <c r="G85" s="60" t="s">
        <v>399</v>
      </c>
      <c r="H85" s="59">
        <v>265.60000000000002</v>
      </c>
      <c r="I85" s="58">
        <f>265.6*2</f>
        <v>531.20000000000005</v>
      </c>
      <c r="J85" s="59">
        <v>265.60000000000002</v>
      </c>
      <c r="K85" s="59" t="s">
        <v>180</v>
      </c>
      <c r="L85" s="61" t="s">
        <v>238</v>
      </c>
      <c r="M85" s="61" t="s">
        <v>31</v>
      </c>
      <c r="N85" s="61" t="s">
        <v>48</v>
      </c>
      <c r="O85" s="61" t="s">
        <v>48</v>
      </c>
      <c r="P85" s="61" t="s">
        <v>48</v>
      </c>
      <c r="Q85" s="62" t="s">
        <v>174</v>
      </c>
      <c r="R85" s="63" t="s">
        <v>316</v>
      </c>
      <c r="S85" s="64" t="s">
        <v>278</v>
      </c>
      <c r="T85" s="65">
        <v>2</v>
      </c>
      <c r="U85" s="65"/>
      <c r="V85" s="65"/>
      <c r="W85" s="25" t="s">
        <v>400</v>
      </c>
      <c r="X85" s="67"/>
      <c r="Y85" s="67"/>
      <c r="Z85" s="68"/>
      <c r="AA85" s="68"/>
      <c r="AB85" s="141"/>
      <c r="AC85" s="141"/>
      <c r="AD85" s="141"/>
      <c r="AE85" s="141"/>
    </row>
    <row r="86" spans="1:31" s="69" customFormat="1" ht="24" customHeight="1" x14ac:dyDescent="0.25">
      <c r="A86" s="58">
        <v>67</v>
      </c>
      <c r="B86" s="59" t="s">
        <v>401</v>
      </c>
      <c r="C86" s="59" t="s">
        <v>402</v>
      </c>
      <c r="D86" s="54" t="s">
        <v>403</v>
      </c>
      <c r="E86" s="54" t="s">
        <v>404</v>
      </c>
      <c r="F86" s="54" t="s">
        <v>405</v>
      </c>
      <c r="G86" s="60" t="s">
        <v>390</v>
      </c>
      <c r="H86" s="59">
        <v>52.2</v>
      </c>
      <c r="I86" s="58">
        <f>52.2*2</f>
        <v>104.4</v>
      </c>
      <c r="J86" s="59">
        <v>52.2</v>
      </c>
      <c r="K86" s="59" t="s">
        <v>190</v>
      </c>
      <c r="L86" s="61" t="s">
        <v>30</v>
      </c>
      <c r="M86" s="61" t="s">
        <v>31</v>
      </c>
      <c r="N86" s="61" t="s">
        <v>32</v>
      </c>
      <c r="O86" s="61" t="s">
        <v>32</v>
      </c>
      <c r="P86" s="61" t="s">
        <v>32</v>
      </c>
      <c r="Q86" s="62" t="s">
        <v>174</v>
      </c>
      <c r="R86" s="63" t="s">
        <v>316</v>
      </c>
      <c r="S86" s="64" t="s">
        <v>278</v>
      </c>
      <c r="T86" s="65">
        <v>2</v>
      </c>
      <c r="U86" s="65"/>
      <c r="V86" s="65"/>
      <c r="W86" s="66"/>
      <c r="X86" s="67"/>
      <c r="Y86" s="67"/>
      <c r="Z86" s="68"/>
      <c r="AA86" s="68"/>
      <c r="AB86" s="141"/>
      <c r="AC86" s="141"/>
      <c r="AD86" s="141"/>
      <c r="AE86" s="141"/>
    </row>
    <row r="87" spans="1:31" s="69" customFormat="1" ht="24" customHeight="1" x14ac:dyDescent="0.25">
      <c r="A87" s="58"/>
      <c r="B87" s="59" t="s">
        <v>406</v>
      </c>
      <c r="C87" s="59"/>
      <c r="D87" s="54" t="s">
        <v>407</v>
      </c>
      <c r="E87" s="54"/>
      <c r="F87" s="54" t="s">
        <v>408</v>
      </c>
      <c r="G87" s="60"/>
      <c r="H87" s="59"/>
      <c r="I87" s="58"/>
      <c r="J87" s="59"/>
      <c r="K87" s="59"/>
      <c r="L87" s="61"/>
      <c r="M87" s="61"/>
      <c r="N87" s="61"/>
      <c r="O87" s="61"/>
      <c r="P87" s="61"/>
      <c r="Q87" s="62"/>
      <c r="R87" s="63"/>
      <c r="S87" s="64"/>
      <c r="T87" s="65"/>
      <c r="U87" s="65"/>
      <c r="V87" s="65"/>
      <c r="W87" s="66"/>
      <c r="X87" s="67"/>
      <c r="Y87" s="67"/>
      <c r="Z87" s="68"/>
      <c r="AA87" s="68"/>
      <c r="AB87" s="141"/>
      <c r="AC87" s="141"/>
      <c r="AD87" s="141"/>
      <c r="AE87" s="141"/>
    </row>
    <row r="88" spans="1:31" s="69" customFormat="1" ht="24" customHeight="1" x14ac:dyDescent="0.25">
      <c r="A88" s="58">
        <v>68</v>
      </c>
      <c r="B88" s="59" t="s">
        <v>409</v>
      </c>
      <c r="C88" s="59" t="s">
        <v>410</v>
      </c>
      <c r="D88" s="54" t="s">
        <v>411</v>
      </c>
      <c r="E88" s="54" t="s">
        <v>412</v>
      </c>
      <c r="F88" s="54" t="s">
        <v>413</v>
      </c>
      <c r="G88" s="60" t="s">
        <v>390</v>
      </c>
      <c r="H88" s="59">
        <v>52.2</v>
      </c>
      <c r="I88" s="58">
        <f>52.2*2</f>
        <v>104.4</v>
      </c>
      <c r="J88" s="59">
        <v>52.2</v>
      </c>
      <c r="K88" s="59" t="s">
        <v>190</v>
      </c>
      <c r="L88" s="61" t="s">
        <v>30</v>
      </c>
      <c r="M88" s="61" t="s">
        <v>31</v>
      </c>
      <c r="N88" s="61" t="s">
        <v>32</v>
      </c>
      <c r="O88" s="61" t="s">
        <v>32</v>
      </c>
      <c r="P88" s="61" t="s">
        <v>32</v>
      </c>
      <c r="Q88" s="62" t="s">
        <v>174</v>
      </c>
      <c r="R88" s="63" t="s">
        <v>316</v>
      </c>
      <c r="S88" s="64" t="s">
        <v>278</v>
      </c>
      <c r="T88" s="65">
        <v>2</v>
      </c>
      <c r="U88" s="65"/>
      <c r="V88" s="65"/>
      <c r="W88" s="66"/>
      <c r="X88" s="67"/>
      <c r="Y88" s="67"/>
      <c r="Z88" s="68"/>
      <c r="AA88" s="68"/>
      <c r="AB88" s="141"/>
      <c r="AC88" s="141"/>
      <c r="AD88" s="141"/>
      <c r="AE88" s="141"/>
    </row>
    <row r="89" spans="1:31" s="69" customFormat="1" ht="24" customHeight="1" x14ac:dyDescent="0.25">
      <c r="A89" s="58">
        <v>69</v>
      </c>
      <c r="B89" s="59" t="s">
        <v>414</v>
      </c>
      <c r="C89" s="59" t="s">
        <v>415</v>
      </c>
      <c r="D89" s="54" t="s">
        <v>416</v>
      </c>
      <c r="E89" s="54" t="s">
        <v>417</v>
      </c>
      <c r="F89" s="54" t="s">
        <v>418</v>
      </c>
      <c r="G89" s="60" t="s">
        <v>419</v>
      </c>
      <c r="H89" s="59">
        <v>457.2</v>
      </c>
      <c r="I89" s="58">
        <f>457.2*2</f>
        <v>914.4</v>
      </c>
      <c r="J89" s="59">
        <v>457.2</v>
      </c>
      <c r="K89" s="59" t="s">
        <v>180</v>
      </c>
      <c r="L89" s="61" t="s">
        <v>30</v>
      </c>
      <c r="M89" s="61" t="s">
        <v>31</v>
      </c>
      <c r="N89" s="61" t="s">
        <v>32</v>
      </c>
      <c r="O89" s="61" t="s">
        <v>32</v>
      </c>
      <c r="P89" s="61" t="s">
        <v>32</v>
      </c>
      <c r="Q89" s="62" t="s">
        <v>174</v>
      </c>
      <c r="R89" s="63" t="s">
        <v>316</v>
      </c>
      <c r="S89" s="64" t="s">
        <v>278</v>
      </c>
      <c r="T89" s="65">
        <v>1</v>
      </c>
      <c r="U89" s="65"/>
      <c r="V89" s="65">
        <v>0.5</v>
      </c>
      <c r="W89" s="66"/>
      <c r="X89" s="67"/>
      <c r="Y89" s="67"/>
      <c r="Z89" s="68"/>
      <c r="AA89" s="68"/>
      <c r="AB89" s="141"/>
      <c r="AC89" s="141"/>
      <c r="AD89" s="141"/>
      <c r="AE89" s="141"/>
    </row>
    <row r="90" spans="1:31" s="69" customFormat="1" ht="24" customHeight="1" x14ac:dyDescent="0.25">
      <c r="A90" s="58">
        <v>70</v>
      </c>
      <c r="B90" s="59" t="s">
        <v>420</v>
      </c>
      <c r="C90" s="59" t="s">
        <v>421</v>
      </c>
      <c r="D90" s="54" t="s">
        <v>422</v>
      </c>
      <c r="E90" s="54" t="s">
        <v>423</v>
      </c>
      <c r="F90" s="54" t="s">
        <v>424</v>
      </c>
      <c r="G90" s="60" t="s">
        <v>390</v>
      </c>
      <c r="H90" s="59">
        <v>52.2</v>
      </c>
      <c r="I90" s="58">
        <v>104.4</v>
      </c>
      <c r="J90" s="59">
        <v>52.2</v>
      </c>
      <c r="K90" s="59" t="s">
        <v>190</v>
      </c>
      <c r="L90" s="61" t="s">
        <v>30</v>
      </c>
      <c r="M90" s="61" t="s">
        <v>31</v>
      </c>
      <c r="N90" s="61" t="s">
        <v>32</v>
      </c>
      <c r="O90" s="61" t="s">
        <v>32</v>
      </c>
      <c r="P90" s="61" t="s">
        <v>32</v>
      </c>
      <c r="Q90" s="62" t="s">
        <v>174</v>
      </c>
      <c r="R90" s="63" t="s">
        <v>316</v>
      </c>
      <c r="S90" s="64" t="s">
        <v>278</v>
      </c>
      <c r="T90" s="65">
        <v>2</v>
      </c>
      <c r="U90" s="65"/>
      <c r="V90" s="65"/>
      <c r="W90" s="66"/>
      <c r="X90" s="67"/>
      <c r="Y90" s="67"/>
      <c r="Z90" s="68"/>
      <c r="AA90" s="68"/>
      <c r="AB90" s="141"/>
      <c r="AC90" s="141"/>
      <c r="AD90" s="141"/>
      <c r="AE90" s="141"/>
    </row>
    <row r="91" spans="1:31" s="69" customFormat="1" ht="15.6" customHeight="1" x14ac:dyDescent="0.25">
      <c r="A91" s="58"/>
      <c r="B91" s="59" t="s">
        <v>425</v>
      </c>
      <c r="C91" s="59"/>
      <c r="D91" s="54" t="s">
        <v>426</v>
      </c>
      <c r="E91" s="54"/>
      <c r="F91" s="54" t="s">
        <v>427</v>
      </c>
      <c r="G91" s="60"/>
      <c r="H91" s="59"/>
      <c r="I91" s="58"/>
      <c r="J91" s="59"/>
      <c r="K91" s="59"/>
      <c r="L91" s="61"/>
      <c r="M91" s="61"/>
      <c r="N91" s="61"/>
      <c r="O91" s="61"/>
      <c r="P91" s="61"/>
      <c r="Q91" s="62"/>
      <c r="R91" s="63"/>
      <c r="S91" s="64"/>
      <c r="T91" s="65"/>
      <c r="U91" s="65"/>
      <c r="V91" s="65"/>
      <c r="W91" s="66"/>
      <c r="X91" s="67"/>
      <c r="Y91" s="67"/>
      <c r="Z91" s="68"/>
      <c r="AA91" s="68"/>
      <c r="AB91" s="141"/>
      <c r="AC91" s="141"/>
      <c r="AD91" s="141"/>
      <c r="AE91" s="141"/>
    </row>
    <row r="92" spans="1:31" s="69" customFormat="1" ht="24" customHeight="1" x14ac:dyDescent="0.25">
      <c r="A92" s="58">
        <v>71</v>
      </c>
      <c r="B92" s="59" t="s">
        <v>428</v>
      </c>
      <c r="C92" s="59" t="s">
        <v>429</v>
      </c>
      <c r="D92" s="54" t="s">
        <v>430</v>
      </c>
      <c r="E92" s="54" t="s">
        <v>431</v>
      </c>
      <c r="F92" s="54" t="s">
        <v>432</v>
      </c>
      <c r="G92" s="60" t="s">
        <v>433</v>
      </c>
      <c r="H92" s="59">
        <v>356.4</v>
      </c>
      <c r="I92" s="58">
        <f>356.4*2</f>
        <v>712.8</v>
      </c>
      <c r="J92" s="59">
        <v>356.4</v>
      </c>
      <c r="K92" s="59" t="s">
        <v>180</v>
      </c>
      <c r="L92" s="61" t="s">
        <v>30</v>
      </c>
      <c r="M92" s="61" t="s">
        <v>31</v>
      </c>
      <c r="N92" s="61" t="s">
        <v>32</v>
      </c>
      <c r="O92" s="61" t="s">
        <v>32</v>
      </c>
      <c r="P92" s="61" t="s">
        <v>32</v>
      </c>
      <c r="Q92" s="62" t="s">
        <v>174</v>
      </c>
      <c r="R92" s="63" t="s">
        <v>316</v>
      </c>
      <c r="S92" s="64" t="s">
        <v>278</v>
      </c>
      <c r="T92" s="65">
        <v>1</v>
      </c>
      <c r="U92" s="65"/>
      <c r="V92" s="70">
        <v>1.5</v>
      </c>
      <c r="W92" s="66"/>
      <c r="X92" s="67"/>
      <c r="Y92" s="67"/>
      <c r="Z92" s="68"/>
      <c r="AA92" s="68"/>
      <c r="AB92" s="141"/>
      <c r="AC92" s="141"/>
      <c r="AD92" s="141"/>
      <c r="AE92" s="141"/>
    </row>
    <row r="93" spans="1:31" s="69" customFormat="1" ht="43.2" customHeight="1" x14ac:dyDescent="0.25">
      <c r="A93" s="58">
        <v>72</v>
      </c>
      <c r="B93" s="59" t="s">
        <v>434</v>
      </c>
      <c r="C93" s="59" t="s">
        <v>435</v>
      </c>
      <c r="D93" s="54" t="s">
        <v>436</v>
      </c>
      <c r="E93" s="54" t="s">
        <v>437</v>
      </c>
      <c r="F93" s="54" t="s">
        <v>438</v>
      </c>
      <c r="G93" s="60" t="s">
        <v>439</v>
      </c>
      <c r="H93" s="59">
        <v>955.4</v>
      </c>
      <c r="I93" s="58">
        <f>955.4*2</f>
        <v>1910.8</v>
      </c>
      <c r="J93" s="59">
        <v>955.4</v>
      </c>
      <c r="K93" s="59" t="s">
        <v>180</v>
      </c>
      <c r="L93" s="61" t="s">
        <v>30</v>
      </c>
      <c r="M93" s="61" t="s">
        <v>31</v>
      </c>
      <c r="N93" s="61" t="s">
        <v>32</v>
      </c>
      <c r="O93" s="61" t="s">
        <v>32</v>
      </c>
      <c r="P93" s="61" t="s">
        <v>32</v>
      </c>
      <c r="Q93" s="62" t="s">
        <v>440</v>
      </c>
      <c r="R93" s="63" t="s">
        <v>316</v>
      </c>
      <c r="S93" s="64" t="s">
        <v>278</v>
      </c>
      <c r="T93" s="65">
        <v>1</v>
      </c>
      <c r="U93" s="65"/>
      <c r="V93" s="70"/>
      <c r="W93" s="66"/>
      <c r="X93" s="67"/>
      <c r="Y93" s="67"/>
      <c r="Z93" s="68"/>
      <c r="AA93" s="68"/>
      <c r="AB93" s="141"/>
      <c r="AC93" s="141"/>
      <c r="AD93" s="141"/>
      <c r="AE93" s="141"/>
    </row>
    <row r="94" spans="1:31" s="69" customFormat="1" ht="15.6" customHeight="1" x14ac:dyDescent="0.25">
      <c r="A94" s="58"/>
      <c r="B94" s="59" t="s">
        <v>115</v>
      </c>
      <c r="C94" s="59"/>
      <c r="D94" s="54" t="s">
        <v>441</v>
      </c>
      <c r="E94" s="54"/>
      <c r="F94" s="54"/>
      <c r="G94" s="60"/>
      <c r="H94" s="59"/>
      <c r="I94" s="58"/>
      <c r="J94" s="59"/>
      <c r="K94" s="59"/>
      <c r="L94" s="61"/>
      <c r="M94" s="61"/>
      <c r="N94" s="61"/>
      <c r="O94" s="61"/>
      <c r="P94" s="61"/>
      <c r="Q94" s="62"/>
      <c r="R94" s="64"/>
      <c r="S94" s="64"/>
      <c r="T94" s="65"/>
      <c r="U94" s="65"/>
      <c r="V94" s="65"/>
      <c r="W94" s="66"/>
      <c r="X94" s="67"/>
      <c r="Y94" s="67"/>
      <c r="Z94" s="68"/>
      <c r="AA94" s="68"/>
      <c r="AB94" s="141"/>
      <c r="AC94" s="141"/>
      <c r="AD94" s="141"/>
      <c r="AE94" s="141"/>
    </row>
    <row r="95" spans="1:31" s="69" customFormat="1" ht="24" customHeight="1" x14ac:dyDescent="0.25">
      <c r="A95" s="58">
        <v>73</v>
      </c>
      <c r="B95" s="59" t="s">
        <v>442</v>
      </c>
      <c r="C95" s="59" t="s">
        <v>443</v>
      </c>
      <c r="D95" s="54" t="s">
        <v>444</v>
      </c>
      <c r="E95" s="54" t="s">
        <v>445</v>
      </c>
      <c r="F95" s="54" t="s">
        <v>446</v>
      </c>
      <c r="G95" s="60" t="s">
        <v>306</v>
      </c>
      <c r="H95" s="59">
        <v>71.08</v>
      </c>
      <c r="I95" s="58">
        <f>71.08*2</f>
        <v>142.16</v>
      </c>
      <c r="J95" s="59">
        <v>71.08</v>
      </c>
      <c r="K95" s="59" t="s">
        <v>190</v>
      </c>
      <c r="L95" s="61" t="s">
        <v>30</v>
      </c>
      <c r="M95" s="61" t="s">
        <v>31</v>
      </c>
      <c r="N95" s="61" t="s">
        <v>32</v>
      </c>
      <c r="O95" s="61" t="s">
        <v>32</v>
      </c>
      <c r="P95" s="61" t="s">
        <v>32</v>
      </c>
      <c r="Q95" s="62" t="s">
        <v>283</v>
      </c>
      <c r="R95" s="63" t="s">
        <v>316</v>
      </c>
      <c r="S95" s="64" t="s">
        <v>278</v>
      </c>
      <c r="T95" s="65">
        <v>2</v>
      </c>
      <c r="U95" s="65"/>
      <c r="V95" s="65"/>
      <c r="W95" s="66"/>
      <c r="X95" s="67"/>
      <c r="Y95" s="67"/>
      <c r="Z95" s="68"/>
      <c r="AA95" s="68"/>
      <c r="AB95" s="141"/>
      <c r="AC95" s="141"/>
      <c r="AD95" s="141"/>
      <c r="AE95" s="141"/>
    </row>
    <row r="96" spans="1:31" s="69" customFormat="1" ht="24" customHeight="1" x14ac:dyDescent="0.25">
      <c r="A96" s="58">
        <v>74</v>
      </c>
      <c r="B96" s="59" t="s">
        <v>447</v>
      </c>
      <c r="C96" s="59" t="s">
        <v>448</v>
      </c>
      <c r="D96" s="54" t="s">
        <v>449</v>
      </c>
      <c r="E96" s="54"/>
      <c r="F96" s="54" t="s">
        <v>450</v>
      </c>
      <c r="G96" s="60" t="s">
        <v>306</v>
      </c>
      <c r="H96" s="59">
        <v>71.08</v>
      </c>
      <c r="I96" s="58">
        <f>71.08*2</f>
        <v>142.16</v>
      </c>
      <c r="J96" s="59">
        <v>71.08</v>
      </c>
      <c r="K96" s="59" t="s">
        <v>190</v>
      </c>
      <c r="L96" s="61" t="s">
        <v>30</v>
      </c>
      <c r="M96" s="61" t="s">
        <v>31</v>
      </c>
      <c r="N96" s="61" t="s">
        <v>32</v>
      </c>
      <c r="O96" s="61" t="s">
        <v>32</v>
      </c>
      <c r="P96" s="61" t="s">
        <v>32</v>
      </c>
      <c r="Q96" s="62" t="s">
        <v>283</v>
      </c>
      <c r="R96" s="63" t="s">
        <v>316</v>
      </c>
      <c r="S96" s="64" t="s">
        <v>278</v>
      </c>
      <c r="T96" s="65">
        <v>2</v>
      </c>
      <c r="U96" s="65"/>
      <c r="V96" s="65"/>
      <c r="W96" s="66"/>
      <c r="X96" s="67"/>
      <c r="Y96" s="67"/>
      <c r="Z96" s="68"/>
      <c r="AA96" s="68"/>
      <c r="AB96" s="141"/>
      <c r="AC96" s="141"/>
      <c r="AD96" s="141"/>
      <c r="AE96" s="141"/>
    </row>
    <row r="97" spans="1:31" s="69" customFormat="1" ht="15.6" customHeight="1" x14ac:dyDescent="0.25">
      <c r="A97" s="58"/>
      <c r="B97" s="59" t="s">
        <v>141</v>
      </c>
      <c r="C97" s="59"/>
      <c r="D97" s="54"/>
      <c r="E97" s="54"/>
      <c r="F97" s="54" t="s">
        <v>451</v>
      </c>
      <c r="G97" s="60"/>
      <c r="H97" s="59"/>
      <c r="I97" s="58"/>
      <c r="J97" s="59"/>
      <c r="K97" s="59"/>
      <c r="L97" s="61"/>
      <c r="M97" s="61"/>
      <c r="N97" s="61"/>
      <c r="O97" s="61"/>
      <c r="P97" s="61"/>
      <c r="Q97" s="62"/>
      <c r="R97" s="63"/>
      <c r="S97" s="64"/>
      <c r="T97" s="65"/>
      <c r="U97" s="65"/>
      <c r="V97" s="65"/>
      <c r="W97" s="66"/>
      <c r="X97" s="67"/>
      <c r="Y97" s="67"/>
      <c r="Z97" s="68"/>
      <c r="AA97" s="68"/>
      <c r="AB97" s="141"/>
      <c r="AC97" s="141"/>
      <c r="AD97" s="141"/>
      <c r="AE97" s="141"/>
    </row>
    <row r="98" spans="1:31" s="69" customFormat="1" ht="24" customHeight="1" x14ac:dyDescent="0.25">
      <c r="A98" s="58">
        <v>75</v>
      </c>
      <c r="B98" s="59" t="s">
        <v>452</v>
      </c>
      <c r="C98" s="59" t="s">
        <v>453</v>
      </c>
      <c r="D98" s="54" t="s">
        <v>454</v>
      </c>
      <c r="E98" s="54" t="s">
        <v>455</v>
      </c>
      <c r="F98" s="54" t="s">
        <v>456</v>
      </c>
      <c r="G98" s="60" t="s">
        <v>395</v>
      </c>
      <c r="H98" s="59">
        <v>65.599999999999994</v>
      </c>
      <c r="I98" s="58">
        <f>65.6*2</f>
        <v>131.19999999999999</v>
      </c>
      <c r="J98" s="59">
        <v>65.599999999999994</v>
      </c>
      <c r="K98" s="59" t="s">
        <v>190</v>
      </c>
      <c r="L98" s="61" t="s">
        <v>30</v>
      </c>
      <c r="M98" s="61" t="s">
        <v>31</v>
      </c>
      <c r="N98" s="61" t="s">
        <v>32</v>
      </c>
      <c r="O98" s="61" t="s">
        <v>32</v>
      </c>
      <c r="P98" s="61" t="s">
        <v>32</v>
      </c>
      <c r="Q98" s="62" t="s">
        <v>174</v>
      </c>
      <c r="R98" s="63" t="s">
        <v>316</v>
      </c>
      <c r="S98" s="64" t="s">
        <v>278</v>
      </c>
      <c r="T98" s="65">
        <v>2</v>
      </c>
      <c r="U98" s="65"/>
      <c r="V98" s="65"/>
      <c r="W98" s="66"/>
      <c r="X98" s="67"/>
      <c r="Y98" s="67"/>
      <c r="Z98" s="68"/>
      <c r="AA98" s="68"/>
      <c r="AB98" s="141"/>
      <c r="AC98" s="141"/>
      <c r="AD98" s="141"/>
      <c r="AE98" s="141"/>
    </row>
    <row r="99" spans="1:31" s="69" customFormat="1" ht="24" customHeight="1" x14ac:dyDescent="0.25">
      <c r="A99" s="58"/>
      <c r="B99" s="59" t="s">
        <v>457</v>
      </c>
      <c r="C99" s="59"/>
      <c r="D99" s="54" t="s">
        <v>458</v>
      </c>
      <c r="E99" s="54"/>
      <c r="F99" s="54" t="s">
        <v>459</v>
      </c>
      <c r="G99" s="60"/>
      <c r="H99" s="59"/>
      <c r="I99" s="58"/>
      <c r="J99" s="59"/>
      <c r="K99" s="59"/>
      <c r="L99" s="61"/>
      <c r="M99" s="61"/>
      <c r="N99" s="61"/>
      <c r="O99" s="61"/>
      <c r="P99" s="61"/>
      <c r="Q99" s="62"/>
      <c r="R99" s="63"/>
      <c r="S99" s="64"/>
      <c r="T99" s="65"/>
      <c r="U99" s="65"/>
      <c r="V99" s="65"/>
      <c r="W99" s="66"/>
      <c r="X99" s="67"/>
      <c r="Y99" s="67"/>
      <c r="Z99" s="68"/>
      <c r="AA99" s="68"/>
      <c r="AB99" s="141"/>
      <c r="AC99" s="141"/>
      <c r="AD99" s="141"/>
      <c r="AE99" s="141"/>
    </row>
    <row r="100" spans="1:31" s="69" customFormat="1" ht="36" customHeight="1" x14ac:dyDescent="0.25">
      <c r="A100" s="58">
        <v>76</v>
      </c>
      <c r="B100" s="59" t="s">
        <v>460</v>
      </c>
      <c r="C100" s="71" t="s">
        <v>461</v>
      </c>
      <c r="D100" s="54" t="s">
        <v>462</v>
      </c>
      <c r="E100" s="54" t="s">
        <v>463</v>
      </c>
      <c r="F100" s="54" t="s">
        <v>464</v>
      </c>
      <c r="G100" s="60" t="s">
        <v>465</v>
      </c>
      <c r="H100" s="59" t="s">
        <v>466</v>
      </c>
      <c r="I100" s="58">
        <f>637.2+579.6</f>
        <v>1216.8000000000002</v>
      </c>
      <c r="J100" s="58">
        <v>637.20000000000005</v>
      </c>
      <c r="K100" s="59" t="s">
        <v>180</v>
      </c>
      <c r="L100" s="61" t="s">
        <v>30</v>
      </c>
      <c r="M100" s="61" t="s">
        <v>31</v>
      </c>
      <c r="N100" s="61" t="s">
        <v>32</v>
      </c>
      <c r="O100" s="61" t="s">
        <v>32</v>
      </c>
      <c r="P100" s="61" t="s">
        <v>32</v>
      </c>
      <c r="Q100" s="62" t="s">
        <v>174</v>
      </c>
      <c r="R100" s="63" t="s">
        <v>316</v>
      </c>
      <c r="S100" s="64" t="s">
        <v>278</v>
      </c>
      <c r="T100" s="65">
        <v>1</v>
      </c>
      <c r="U100" s="65"/>
      <c r="V100" s="70">
        <v>1.5</v>
      </c>
      <c r="W100" s="66"/>
      <c r="X100" s="67"/>
      <c r="Y100" s="67"/>
      <c r="Z100" s="68"/>
      <c r="AA100" s="68"/>
      <c r="AB100" s="141"/>
      <c r="AC100" s="141"/>
      <c r="AD100" s="141"/>
      <c r="AE100" s="141"/>
    </row>
    <row r="101" spans="1:31" s="69" customFormat="1" ht="24" customHeight="1" x14ac:dyDescent="0.25">
      <c r="A101" s="58">
        <v>77</v>
      </c>
      <c r="B101" s="59" t="s">
        <v>467</v>
      </c>
      <c r="C101" s="72" t="s">
        <v>468</v>
      </c>
      <c r="D101" s="54" t="s">
        <v>469</v>
      </c>
      <c r="E101" s="54" t="s">
        <v>470</v>
      </c>
      <c r="F101" s="54" t="s">
        <v>471</v>
      </c>
      <c r="G101" s="73" t="s">
        <v>472</v>
      </c>
      <c r="H101" s="59">
        <v>131.4</v>
      </c>
      <c r="I101" s="58">
        <f>131.4*2</f>
        <v>262.8</v>
      </c>
      <c r="J101" s="58">
        <v>131.4</v>
      </c>
      <c r="K101" s="59" t="s">
        <v>180</v>
      </c>
      <c r="L101" s="61" t="s">
        <v>30</v>
      </c>
      <c r="M101" s="61" t="s">
        <v>31</v>
      </c>
      <c r="N101" s="61" t="s">
        <v>32</v>
      </c>
      <c r="O101" s="61" t="s">
        <v>32</v>
      </c>
      <c r="P101" s="61" t="s">
        <v>32</v>
      </c>
      <c r="Q101" s="62" t="s">
        <v>174</v>
      </c>
      <c r="R101" s="63" t="s">
        <v>316</v>
      </c>
      <c r="S101" s="64" t="s">
        <v>278</v>
      </c>
      <c r="T101" s="65">
        <v>1</v>
      </c>
      <c r="U101" s="65"/>
      <c r="V101" s="70"/>
      <c r="W101" s="66"/>
      <c r="X101" s="67"/>
      <c r="Y101" s="67"/>
      <c r="Z101" s="68"/>
      <c r="AA101" s="68"/>
      <c r="AB101" s="141"/>
      <c r="AC101" s="141"/>
      <c r="AD101" s="141"/>
      <c r="AE101" s="141"/>
    </row>
    <row r="102" spans="1:31" s="69" customFormat="1" ht="48" customHeight="1" x14ac:dyDescent="0.25">
      <c r="A102" s="58">
        <v>78</v>
      </c>
      <c r="B102" s="59" t="s">
        <v>473</v>
      </c>
      <c r="C102" s="72" t="s">
        <v>474</v>
      </c>
      <c r="D102" s="54" t="s">
        <v>475</v>
      </c>
      <c r="E102" s="54" t="s">
        <v>476</v>
      </c>
      <c r="F102" s="54" t="s">
        <v>477</v>
      </c>
      <c r="G102" s="73" t="s">
        <v>478</v>
      </c>
      <c r="H102" s="59" t="s">
        <v>479</v>
      </c>
      <c r="I102" s="58">
        <f>157.2+97.2</f>
        <v>254.39999999999998</v>
      </c>
      <c r="J102" s="58">
        <v>157.19999999999999</v>
      </c>
      <c r="K102" s="59" t="s">
        <v>180</v>
      </c>
      <c r="L102" s="61" t="s">
        <v>30</v>
      </c>
      <c r="M102" s="61" t="s">
        <v>31</v>
      </c>
      <c r="N102" s="61" t="s">
        <v>32</v>
      </c>
      <c r="O102" s="61" t="s">
        <v>32</v>
      </c>
      <c r="P102" s="61" t="s">
        <v>32</v>
      </c>
      <c r="Q102" s="62" t="s">
        <v>174</v>
      </c>
      <c r="R102" s="63" t="s">
        <v>316</v>
      </c>
      <c r="S102" s="64" t="s">
        <v>278</v>
      </c>
      <c r="T102" s="65">
        <v>1</v>
      </c>
      <c r="U102" s="65"/>
      <c r="V102" s="70"/>
      <c r="W102" s="66"/>
      <c r="X102" s="67"/>
      <c r="Y102" s="67"/>
      <c r="Z102" s="68"/>
      <c r="AA102" s="68"/>
      <c r="AB102" s="141"/>
      <c r="AC102" s="141"/>
      <c r="AD102" s="141"/>
      <c r="AE102" s="141"/>
    </row>
    <row r="103" spans="1:31" s="69" customFormat="1" ht="48" customHeight="1" x14ac:dyDescent="0.25">
      <c r="A103" s="58">
        <v>79</v>
      </c>
      <c r="B103" s="59" t="s">
        <v>480</v>
      </c>
      <c r="C103" s="72" t="s">
        <v>481</v>
      </c>
      <c r="D103" s="54" t="s">
        <v>482</v>
      </c>
      <c r="E103" s="54" t="s">
        <v>483</v>
      </c>
      <c r="F103" s="54" t="s">
        <v>484</v>
      </c>
      <c r="G103" s="73" t="s">
        <v>485</v>
      </c>
      <c r="H103" s="59" t="s">
        <v>486</v>
      </c>
      <c r="I103" s="58">
        <f>517.2+397.2</f>
        <v>914.40000000000009</v>
      </c>
      <c r="J103" s="58">
        <v>517.20000000000005</v>
      </c>
      <c r="K103" s="59" t="s">
        <v>180</v>
      </c>
      <c r="L103" s="61" t="s">
        <v>30</v>
      </c>
      <c r="M103" s="61" t="s">
        <v>31</v>
      </c>
      <c r="N103" s="61" t="s">
        <v>32</v>
      </c>
      <c r="O103" s="61" t="s">
        <v>32</v>
      </c>
      <c r="P103" s="61" t="s">
        <v>32</v>
      </c>
      <c r="Q103" s="62" t="s">
        <v>174</v>
      </c>
      <c r="R103" s="63" t="s">
        <v>316</v>
      </c>
      <c r="S103" s="64" t="s">
        <v>278</v>
      </c>
      <c r="T103" s="65">
        <v>1</v>
      </c>
      <c r="U103" s="65"/>
      <c r="V103" s="70"/>
      <c r="W103" s="66"/>
      <c r="X103" s="67"/>
      <c r="Y103" s="67"/>
      <c r="Z103" s="68"/>
      <c r="AA103" s="68"/>
      <c r="AB103" s="141"/>
      <c r="AC103" s="141"/>
      <c r="AD103" s="141"/>
      <c r="AE103" s="141"/>
    </row>
    <row r="104" spans="1:31" s="69" customFormat="1" ht="15.6" customHeight="1" x14ac:dyDescent="0.25">
      <c r="A104" s="58"/>
      <c r="B104" s="59" t="s">
        <v>487</v>
      </c>
      <c r="C104" s="72"/>
      <c r="D104" s="54" t="s">
        <v>488</v>
      </c>
      <c r="E104" s="54"/>
      <c r="F104" s="54" t="s">
        <v>489</v>
      </c>
      <c r="G104" s="73"/>
      <c r="H104" s="59"/>
      <c r="I104" s="58"/>
      <c r="J104" s="58"/>
      <c r="K104" s="59"/>
      <c r="L104" s="61"/>
      <c r="M104" s="61"/>
      <c r="N104" s="61"/>
      <c r="O104" s="61"/>
      <c r="P104" s="61"/>
      <c r="Q104" s="62"/>
      <c r="R104" s="64"/>
      <c r="S104" s="64"/>
      <c r="T104" s="65"/>
      <c r="U104" s="65"/>
      <c r="V104" s="65"/>
      <c r="W104" s="66"/>
      <c r="X104" s="67"/>
      <c r="Y104" s="67"/>
      <c r="Z104" s="68"/>
      <c r="AA104" s="68"/>
      <c r="AB104" s="141"/>
      <c r="AC104" s="141"/>
      <c r="AD104" s="141"/>
      <c r="AE104" s="141"/>
    </row>
    <row r="105" spans="1:31" s="69" customFormat="1" ht="48" customHeight="1" x14ac:dyDescent="0.25">
      <c r="A105" s="58">
        <v>80</v>
      </c>
      <c r="B105" s="59" t="s">
        <v>490</v>
      </c>
      <c r="C105" s="72" t="s">
        <v>491</v>
      </c>
      <c r="D105" s="54" t="s">
        <v>492</v>
      </c>
      <c r="E105" s="54" t="s">
        <v>493</v>
      </c>
      <c r="F105" s="54" t="s">
        <v>494</v>
      </c>
      <c r="G105" s="73" t="s">
        <v>495</v>
      </c>
      <c r="H105" s="74" t="s">
        <v>496</v>
      </c>
      <c r="I105" s="58">
        <f>232.492+182</f>
        <v>414.49199999999996</v>
      </c>
      <c r="J105" s="58">
        <v>232.49199999999999</v>
      </c>
      <c r="K105" s="59" t="s">
        <v>180</v>
      </c>
      <c r="L105" s="61" t="s">
        <v>30</v>
      </c>
      <c r="M105" s="61" t="s">
        <v>31</v>
      </c>
      <c r="N105" s="61" t="s">
        <v>32</v>
      </c>
      <c r="O105" s="61" t="s">
        <v>32</v>
      </c>
      <c r="P105" s="61" t="s">
        <v>32</v>
      </c>
      <c r="Q105" s="62" t="s">
        <v>174</v>
      </c>
      <c r="R105" s="63" t="s">
        <v>316</v>
      </c>
      <c r="S105" s="64" t="s">
        <v>278</v>
      </c>
      <c r="T105" s="65">
        <v>1</v>
      </c>
      <c r="U105" s="65"/>
      <c r="V105" s="70">
        <v>1.5</v>
      </c>
      <c r="W105" s="66"/>
      <c r="X105" s="67"/>
      <c r="Y105" s="67"/>
      <c r="Z105" s="68"/>
      <c r="AA105" s="68"/>
      <c r="AB105" s="141"/>
      <c r="AC105" s="141"/>
      <c r="AD105" s="141"/>
      <c r="AE105" s="141"/>
    </row>
    <row r="106" spans="1:31" s="69" customFormat="1" ht="36" customHeight="1" x14ac:dyDescent="0.25">
      <c r="A106" s="58">
        <v>81</v>
      </c>
      <c r="B106" s="75" t="s">
        <v>497</v>
      </c>
      <c r="C106" s="76" t="s">
        <v>498</v>
      </c>
      <c r="D106" s="54" t="s">
        <v>499</v>
      </c>
      <c r="E106" s="54" t="s">
        <v>500</v>
      </c>
      <c r="F106" s="54" t="s">
        <v>501</v>
      </c>
      <c r="G106" s="60" t="s">
        <v>502</v>
      </c>
      <c r="H106" s="59" t="s">
        <v>503</v>
      </c>
      <c r="I106" s="58">
        <f>307+332</f>
        <v>639</v>
      </c>
      <c r="J106" s="58">
        <v>332</v>
      </c>
      <c r="K106" s="59" t="s">
        <v>348</v>
      </c>
      <c r="L106" s="61" t="s">
        <v>30</v>
      </c>
      <c r="M106" s="61" t="s">
        <v>31</v>
      </c>
      <c r="N106" s="61" t="s">
        <v>32</v>
      </c>
      <c r="O106" s="61" t="s">
        <v>32</v>
      </c>
      <c r="P106" s="61" t="s">
        <v>32</v>
      </c>
      <c r="Q106" s="62" t="s">
        <v>504</v>
      </c>
      <c r="R106" s="63" t="s">
        <v>316</v>
      </c>
      <c r="S106" s="64" t="s">
        <v>278</v>
      </c>
      <c r="T106" s="65">
        <v>1</v>
      </c>
      <c r="U106" s="65"/>
      <c r="V106" s="70"/>
      <c r="W106" s="66"/>
      <c r="X106" s="67"/>
      <c r="Y106" s="67"/>
      <c r="Z106" s="68"/>
      <c r="AA106" s="68"/>
      <c r="AB106" s="141"/>
      <c r="AC106" s="141"/>
      <c r="AD106" s="141"/>
      <c r="AE106" s="141"/>
    </row>
    <row r="107" spans="1:31" s="69" customFormat="1" ht="15.6" customHeight="1" x14ac:dyDescent="0.25">
      <c r="A107" s="58">
        <v>82</v>
      </c>
      <c r="B107" s="75" t="s">
        <v>505</v>
      </c>
      <c r="C107" s="76" t="s">
        <v>506</v>
      </c>
      <c r="D107" s="54" t="s">
        <v>507</v>
      </c>
      <c r="E107" s="54" t="s">
        <v>508</v>
      </c>
      <c r="F107" s="54" t="s">
        <v>509</v>
      </c>
      <c r="G107" s="60" t="s">
        <v>510</v>
      </c>
      <c r="H107" s="59">
        <v>307</v>
      </c>
      <c r="I107" s="58">
        <f>307*2</f>
        <v>614</v>
      </c>
      <c r="J107" s="58">
        <v>307</v>
      </c>
      <c r="K107" s="59" t="s">
        <v>348</v>
      </c>
      <c r="L107" s="61" t="s">
        <v>30</v>
      </c>
      <c r="M107" s="61" t="s">
        <v>31</v>
      </c>
      <c r="N107" s="61" t="s">
        <v>32</v>
      </c>
      <c r="O107" s="61" t="s">
        <v>32</v>
      </c>
      <c r="P107" s="61" t="s">
        <v>32</v>
      </c>
      <c r="Q107" s="62" t="s">
        <v>504</v>
      </c>
      <c r="R107" s="63" t="s">
        <v>316</v>
      </c>
      <c r="S107" s="64" t="s">
        <v>278</v>
      </c>
      <c r="T107" s="65">
        <v>1</v>
      </c>
      <c r="U107" s="65"/>
      <c r="V107" s="70"/>
      <c r="W107" s="66"/>
      <c r="X107" s="67"/>
      <c r="Y107" s="67"/>
      <c r="Z107" s="68"/>
      <c r="AA107" s="68"/>
      <c r="AB107" s="141"/>
      <c r="AC107" s="141"/>
      <c r="AD107" s="141"/>
      <c r="AE107" s="141"/>
    </row>
    <row r="108" spans="1:31" s="69" customFormat="1" ht="48" customHeight="1" x14ac:dyDescent="0.25">
      <c r="A108" s="58">
        <v>83</v>
      </c>
      <c r="B108" s="75" t="s">
        <v>511</v>
      </c>
      <c r="C108" s="76" t="s">
        <v>512</v>
      </c>
      <c r="D108" s="54" t="s">
        <v>513</v>
      </c>
      <c r="E108" s="54" t="s">
        <v>514</v>
      </c>
      <c r="F108" s="54" t="s">
        <v>515</v>
      </c>
      <c r="G108" s="60" t="s">
        <v>516</v>
      </c>
      <c r="H108" s="59" t="s">
        <v>517</v>
      </c>
      <c r="I108" s="58">
        <f>457+482</f>
        <v>939</v>
      </c>
      <c r="J108" s="58">
        <v>482</v>
      </c>
      <c r="K108" s="59" t="s">
        <v>348</v>
      </c>
      <c r="L108" s="61" t="s">
        <v>30</v>
      </c>
      <c r="M108" s="61" t="s">
        <v>31</v>
      </c>
      <c r="N108" s="61" t="s">
        <v>32</v>
      </c>
      <c r="O108" s="61" t="s">
        <v>32</v>
      </c>
      <c r="P108" s="61" t="s">
        <v>32</v>
      </c>
      <c r="Q108" s="62" t="s">
        <v>518</v>
      </c>
      <c r="R108" s="63" t="s">
        <v>316</v>
      </c>
      <c r="S108" s="64" t="s">
        <v>278</v>
      </c>
      <c r="T108" s="65">
        <v>1</v>
      </c>
      <c r="U108" s="65"/>
      <c r="V108" s="70"/>
      <c r="W108" s="66"/>
      <c r="X108" s="67"/>
      <c r="Y108" s="67"/>
      <c r="Z108" s="68"/>
      <c r="AA108" s="68"/>
      <c r="AB108" s="141"/>
      <c r="AC108" s="141"/>
      <c r="AD108" s="141"/>
      <c r="AE108" s="141"/>
    </row>
    <row r="109" spans="1:31" s="69" customFormat="1" ht="15.6" customHeight="1" x14ac:dyDescent="0.25">
      <c r="A109" s="58"/>
      <c r="B109" s="75" t="s">
        <v>115</v>
      </c>
      <c r="C109" s="76"/>
      <c r="D109" s="54" t="s">
        <v>519</v>
      </c>
      <c r="E109" s="54"/>
      <c r="F109" s="54"/>
      <c r="G109" s="60"/>
      <c r="H109" s="59"/>
      <c r="I109" s="58"/>
      <c r="J109" s="58"/>
      <c r="K109" s="59"/>
      <c r="L109" s="61"/>
      <c r="M109" s="61"/>
      <c r="N109" s="61"/>
      <c r="O109" s="61"/>
      <c r="P109" s="61"/>
      <c r="Q109" s="62"/>
      <c r="R109" s="64"/>
      <c r="S109" s="64"/>
      <c r="T109" s="65"/>
      <c r="U109" s="65"/>
      <c r="V109" s="65"/>
      <c r="W109" s="66"/>
      <c r="X109" s="67"/>
      <c r="Y109" s="67"/>
      <c r="Z109" s="68"/>
      <c r="AA109" s="68"/>
      <c r="AB109" s="141"/>
      <c r="AC109" s="141"/>
      <c r="AD109" s="141"/>
      <c r="AE109" s="141"/>
    </row>
    <row r="110" spans="1:31" s="69" customFormat="1" ht="48" customHeight="1" x14ac:dyDescent="0.25">
      <c r="A110" s="58">
        <v>84</v>
      </c>
      <c r="B110" s="75" t="s">
        <v>520</v>
      </c>
      <c r="C110" s="76" t="s">
        <v>521</v>
      </c>
      <c r="D110" s="54" t="s">
        <v>522</v>
      </c>
      <c r="E110" s="54" t="s">
        <v>521</v>
      </c>
      <c r="F110" s="54" t="s">
        <v>523</v>
      </c>
      <c r="G110" s="60" t="s">
        <v>524</v>
      </c>
      <c r="H110" s="59">
        <v>75.8</v>
      </c>
      <c r="I110" s="59">
        <v>75.8</v>
      </c>
      <c r="J110" s="59">
        <v>75.8</v>
      </c>
      <c r="K110" s="59" t="s">
        <v>277</v>
      </c>
      <c r="L110" s="61" t="s">
        <v>94</v>
      </c>
      <c r="M110" s="61" t="s">
        <v>181</v>
      </c>
      <c r="N110" s="61" t="s">
        <v>48</v>
      </c>
      <c r="O110" s="61" t="s">
        <v>95</v>
      </c>
      <c r="P110" s="61" t="s">
        <v>95</v>
      </c>
      <c r="Q110" s="62" t="s">
        <v>283</v>
      </c>
      <c r="R110" s="63" t="s">
        <v>316</v>
      </c>
      <c r="S110" s="64" t="s">
        <v>278</v>
      </c>
      <c r="T110" s="65">
        <v>2</v>
      </c>
      <c r="U110" s="65"/>
      <c r="V110" s="65"/>
      <c r="W110" s="66"/>
      <c r="X110" s="67"/>
      <c r="Y110" s="67"/>
      <c r="Z110" s="68"/>
      <c r="AA110" s="68"/>
      <c r="AB110" s="141"/>
      <c r="AC110" s="141"/>
      <c r="AD110" s="141"/>
      <c r="AE110" s="141"/>
    </row>
    <row r="111" spans="1:31" s="69" customFormat="1" ht="36" customHeight="1" x14ac:dyDescent="0.25">
      <c r="A111" s="58">
        <v>85</v>
      </c>
      <c r="B111" s="75" t="s">
        <v>525</v>
      </c>
      <c r="C111" s="76" t="s">
        <v>526</v>
      </c>
      <c r="D111" s="54" t="s">
        <v>527</v>
      </c>
      <c r="E111" s="54" t="s">
        <v>526</v>
      </c>
      <c r="F111" s="54" t="s">
        <v>528</v>
      </c>
      <c r="G111" s="60" t="s">
        <v>529</v>
      </c>
      <c r="H111" s="59">
        <v>65.599999999999994</v>
      </c>
      <c r="I111" s="59">
        <v>65.599999999999994</v>
      </c>
      <c r="J111" s="59">
        <v>65.599999999999994</v>
      </c>
      <c r="K111" s="59" t="s">
        <v>277</v>
      </c>
      <c r="L111" s="61" t="s">
        <v>94</v>
      </c>
      <c r="M111" s="61" t="s">
        <v>61</v>
      </c>
      <c r="N111" s="61" t="s">
        <v>48</v>
      </c>
      <c r="O111" s="61" t="s">
        <v>62</v>
      </c>
      <c r="P111" s="61" t="s">
        <v>62</v>
      </c>
      <c r="Q111" s="62" t="s">
        <v>174</v>
      </c>
      <c r="R111" s="63" t="s">
        <v>316</v>
      </c>
      <c r="S111" s="64" t="s">
        <v>278</v>
      </c>
      <c r="T111" s="65">
        <v>2</v>
      </c>
      <c r="U111" s="65"/>
      <c r="V111" s="65"/>
      <c r="W111" s="66"/>
      <c r="X111" s="67"/>
      <c r="Y111" s="67"/>
      <c r="Z111" s="68"/>
      <c r="AA111" s="68"/>
      <c r="AB111" s="141"/>
      <c r="AC111" s="141"/>
      <c r="AD111" s="141"/>
      <c r="AE111" s="141"/>
    </row>
    <row r="112" spans="1:31" s="69" customFormat="1" ht="36" customHeight="1" x14ac:dyDescent="0.25">
      <c r="A112" s="58">
        <v>86</v>
      </c>
      <c r="B112" s="75" t="s">
        <v>530</v>
      </c>
      <c r="C112" s="76" t="s">
        <v>531</v>
      </c>
      <c r="D112" s="54" t="s">
        <v>532</v>
      </c>
      <c r="E112" s="54" t="s">
        <v>531</v>
      </c>
      <c r="F112" s="54" t="s">
        <v>533</v>
      </c>
      <c r="G112" s="60" t="s">
        <v>534</v>
      </c>
      <c r="H112" s="59">
        <v>103.2</v>
      </c>
      <c r="I112" s="59">
        <v>103.2</v>
      </c>
      <c r="J112" s="59">
        <v>103.2</v>
      </c>
      <c r="K112" s="59" t="s">
        <v>180</v>
      </c>
      <c r="L112" s="61" t="s">
        <v>94</v>
      </c>
      <c r="M112" s="61" t="s">
        <v>61</v>
      </c>
      <c r="N112" s="61" t="s">
        <v>95</v>
      </c>
      <c r="O112" s="61" t="s">
        <v>62</v>
      </c>
      <c r="P112" s="61" t="s">
        <v>62</v>
      </c>
      <c r="Q112" s="62" t="s">
        <v>283</v>
      </c>
      <c r="R112" s="63" t="s">
        <v>316</v>
      </c>
      <c r="S112" s="64" t="s">
        <v>278</v>
      </c>
      <c r="T112" s="65">
        <v>1</v>
      </c>
      <c r="U112" s="65">
        <v>4</v>
      </c>
      <c r="V112" s="65"/>
      <c r="W112" s="25" t="s">
        <v>89</v>
      </c>
      <c r="X112" s="67"/>
      <c r="Y112" s="67"/>
      <c r="Z112" s="68"/>
      <c r="AA112" s="68"/>
      <c r="AB112" s="141"/>
      <c r="AC112" s="141"/>
      <c r="AD112" s="141"/>
      <c r="AE112" s="141"/>
    </row>
    <row r="113" spans="1:31" s="69" customFormat="1" ht="15.6" customHeight="1" x14ac:dyDescent="0.25">
      <c r="A113" s="58"/>
      <c r="B113" s="75" t="s">
        <v>141</v>
      </c>
      <c r="C113" s="76"/>
      <c r="D113" s="54"/>
      <c r="E113" s="54"/>
      <c r="F113" s="54" t="s">
        <v>535</v>
      </c>
      <c r="G113" s="60"/>
      <c r="H113" s="59"/>
      <c r="I113" s="58"/>
      <c r="J113" s="58"/>
      <c r="K113" s="59"/>
      <c r="L113" s="61"/>
      <c r="M113" s="61"/>
      <c r="N113" s="61"/>
      <c r="O113" s="61"/>
      <c r="P113" s="61"/>
      <c r="Q113" s="62"/>
      <c r="R113" s="64"/>
      <c r="S113" s="64"/>
      <c r="T113" s="65"/>
      <c r="U113" s="65"/>
      <c r="V113" s="65"/>
      <c r="W113" s="66"/>
      <c r="X113" s="67"/>
      <c r="Y113" s="67"/>
      <c r="Z113" s="68"/>
      <c r="AA113" s="68"/>
      <c r="AB113" s="141"/>
      <c r="AC113" s="141"/>
      <c r="AD113" s="141"/>
      <c r="AE113" s="141"/>
    </row>
    <row r="114" spans="1:31" s="69" customFormat="1" ht="24" customHeight="1" x14ac:dyDescent="0.25">
      <c r="A114" s="58">
        <v>87</v>
      </c>
      <c r="B114" s="75" t="s">
        <v>536</v>
      </c>
      <c r="C114" s="76" t="s">
        <v>537</v>
      </c>
      <c r="D114" s="54" t="s">
        <v>538</v>
      </c>
      <c r="E114" s="54" t="s">
        <v>539</v>
      </c>
      <c r="F114" s="54" t="s">
        <v>540</v>
      </c>
      <c r="G114" s="60" t="s">
        <v>541</v>
      </c>
      <c r="H114" s="59">
        <v>305.27999999999997</v>
      </c>
      <c r="I114" s="58">
        <f>305.28*2</f>
        <v>610.55999999999995</v>
      </c>
      <c r="J114" s="59">
        <v>305.27999999999997</v>
      </c>
      <c r="K114" s="59" t="s">
        <v>348</v>
      </c>
      <c r="L114" s="61" t="s">
        <v>30</v>
      </c>
      <c r="M114" s="61" t="s">
        <v>31</v>
      </c>
      <c r="N114" s="61" t="s">
        <v>32</v>
      </c>
      <c r="O114" s="61" t="s">
        <v>32</v>
      </c>
      <c r="P114" s="61" t="s">
        <v>32</v>
      </c>
      <c r="Q114" s="62" t="s">
        <v>504</v>
      </c>
      <c r="R114" s="63" t="s">
        <v>316</v>
      </c>
      <c r="S114" s="64" t="s">
        <v>278</v>
      </c>
      <c r="T114" s="65">
        <v>1</v>
      </c>
      <c r="U114" s="65"/>
      <c r="V114" s="70">
        <v>1.5</v>
      </c>
      <c r="W114" s="25" t="s">
        <v>542</v>
      </c>
      <c r="X114" s="67"/>
      <c r="Y114" s="67"/>
      <c r="Z114" s="68"/>
      <c r="AA114" s="68"/>
      <c r="AB114" s="141"/>
      <c r="AC114" s="141"/>
      <c r="AD114" s="141"/>
      <c r="AE114" s="141"/>
    </row>
    <row r="115" spans="1:31" s="69" customFormat="1" ht="15.6" customHeight="1" x14ac:dyDescent="0.25">
      <c r="A115" s="58">
        <v>88</v>
      </c>
      <c r="B115" s="75" t="s">
        <v>543</v>
      </c>
      <c r="C115" s="76" t="s">
        <v>544</v>
      </c>
      <c r="D115" s="54" t="s">
        <v>545</v>
      </c>
      <c r="E115" s="54" t="s">
        <v>546</v>
      </c>
      <c r="F115" s="54" t="s">
        <v>547</v>
      </c>
      <c r="G115" s="60" t="s">
        <v>548</v>
      </c>
      <c r="H115" s="59">
        <v>257</v>
      </c>
      <c r="I115" s="58">
        <f>257*2</f>
        <v>514</v>
      </c>
      <c r="J115" s="59">
        <v>257</v>
      </c>
      <c r="K115" s="59" t="s">
        <v>348</v>
      </c>
      <c r="L115" s="61" t="s">
        <v>30</v>
      </c>
      <c r="M115" s="61" t="s">
        <v>31</v>
      </c>
      <c r="N115" s="61" t="s">
        <v>32</v>
      </c>
      <c r="O115" s="61" t="s">
        <v>32</v>
      </c>
      <c r="P115" s="61" t="s">
        <v>32</v>
      </c>
      <c r="Q115" s="62" t="s">
        <v>504</v>
      </c>
      <c r="R115" s="63" t="s">
        <v>316</v>
      </c>
      <c r="S115" s="64" t="s">
        <v>278</v>
      </c>
      <c r="T115" s="65">
        <v>1</v>
      </c>
      <c r="U115" s="65"/>
      <c r="V115" s="70"/>
      <c r="W115" s="25" t="s">
        <v>549</v>
      </c>
      <c r="X115" s="67"/>
      <c r="Y115" s="67"/>
      <c r="Z115" s="68"/>
      <c r="AA115" s="68"/>
      <c r="AB115" s="141"/>
      <c r="AC115" s="141"/>
      <c r="AD115" s="141"/>
      <c r="AE115" s="141"/>
    </row>
    <row r="116" spans="1:31" s="69" customFormat="1" ht="48" customHeight="1" x14ac:dyDescent="0.25">
      <c r="A116" s="58">
        <v>89</v>
      </c>
      <c r="B116" s="75" t="s">
        <v>550</v>
      </c>
      <c r="C116" s="76" t="s">
        <v>551</v>
      </c>
      <c r="D116" s="54" t="s">
        <v>552</v>
      </c>
      <c r="E116" s="54" t="s">
        <v>553</v>
      </c>
      <c r="F116" s="54" t="s">
        <v>554</v>
      </c>
      <c r="G116" s="60" t="s">
        <v>555</v>
      </c>
      <c r="H116" s="59" t="s">
        <v>556</v>
      </c>
      <c r="I116" s="58">
        <f>306.84+276.84</f>
        <v>583.67999999999995</v>
      </c>
      <c r="J116" s="58">
        <v>306.83999999999997</v>
      </c>
      <c r="K116" s="59" t="s">
        <v>348</v>
      </c>
      <c r="L116" s="61" t="s">
        <v>30</v>
      </c>
      <c r="M116" s="61" t="s">
        <v>31</v>
      </c>
      <c r="N116" s="61" t="s">
        <v>32</v>
      </c>
      <c r="O116" s="61" t="s">
        <v>32</v>
      </c>
      <c r="P116" s="61" t="s">
        <v>32</v>
      </c>
      <c r="Q116" s="62" t="s">
        <v>504</v>
      </c>
      <c r="R116" s="63" t="s">
        <v>316</v>
      </c>
      <c r="S116" s="64" t="s">
        <v>278</v>
      </c>
      <c r="T116" s="65">
        <v>1</v>
      </c>
      <c r="U116" s="65"/>
      <c r="V116" s="70"/>
      <c r="W116" s="25" t="s">
        <v>557</v>
      </c>
      <c r="X116" s="67"/>
      <c r="Y116" s="67"/>
      <c r="Z116" s="68"/>
      <c r="AA116" s="68"/>
      <c r="AB116" s="141"/>
      <c r="AC116" s="141"/>
      <c r="AD116" s="141"/>
      <c r="AE116" s="141"/>
    </row>
    <row r="117" spans="1:31" s="69" customFormat="1" ht="31.2" customHeight="1" x14ac:dyDescent="0.25">
      <c r="A117" s="58">
        <v>90</v>
      </c>
      <c r="B117" s="75" t="s">
        <v>558</v>
      </c>
      <c r="C117" s="59" t="s">
        <v>559</v>
      </c>
      <c r="D117" s="54" t="s">
        <v>560</v>
      </c>
      <c r="E117" s="54" t="s">
        <v>561</v>
      </c>
      <c r="F117" s="54" t="s">
        <v>562</v>
      </c>
      <c r="G117" s="60" t="s">
        <v>563</v>
      </c>
      <c r="H117" s="59">
        <v>489</v>
      </c>
      <c r="I117" s="58">
        <f>489*2</f>
        <v>978</v>
      </c>
      <c r="J117" s="59">
        <v>489</v>
      </c>
      <c r="K117" s="59" t="s">
        <v>348</v>
      </c>
      <c r="L117" s="61" t="s">
        <v>30</v>
      </c>
      <c r="M117" s="61" t="s">
        <v>31</v>
      </c>
      <c r="N117" s="61" t="s">
        <v>32</v>
      </c>
      <c r="O117" s="61" t="s">
        <v>32</v>
      </c>
      <c r="P117" s="61" t="s">
        <v>32</v>
      </c>
      <c r="Q117" s="62" t="s">
        <v>504</v>
      </c>
      <c r="R117" s="63" t="s">
        <v>316</v>
      </c>
      <c r="S117" s="64" t="s">
        <v>278</v>
      </c>
      <c r="T117" s="65">
        <v>1</v>
      </c>
      <c r="U117" s="65"/>
      <c r="V117" s="70"/>
      <c r="W117" s="25" t="s">
        <v>564</v>
      </c>
      <c r="X117" s="67"/>
      <c r="Y117" s="67"/>
      <c r="Z117" s="68"/>
      <c r="AA117" s="68"/>
      <c r="AB117" s="141"/>
      <c r="AC117" s="141"/>
      <c r="AD117" s="141"/>
      <c r="AE117" s="141"/>
    </row>
    <row r="118" spans="1:31" s="69" customFormat="1" ht="15.6" customHeight="1" x14ac:dyDescent="0.25">
      <c r="A118" s="58"/>
      <c r="B118" s="75" t="s">
        <v>565</v>
      </c>
      <c r="C118" s="59"/>
      <c r="D118" s="54" t="s">
        <v>566</v>
      </c>
      <c r="E118" s="54"/>
      <c r="F118" s="54" t="s">
        <v>567</v>
      </c>
      <c r="G118" s="60"/>
      <c r="H118" s="59"/>
      <c r="I118" s="58"/>
      <c r="J118" s="59"/>
      <c r="K118" s="59"/>
      <c r="L118" s="61"/>
      <c r="M118" s="61"/>
      <c r="N118" s="61"/>
      <c r="O118" s="61"/>
      <c r="P118" s="61"/>
      <c r="Q118" s="62"/>
      <c r="R118" s="64"/>
      <c r="S118" s="64"/>
      <c r="T118" s="65"/>
      <c r="U118" s="65"/>
      <c r="V118" s="65"/>
      <c r="W118" s="66"/>
      <c r="X118" s="67"/>
      <c r="Y118" s="67"/>
      <c r="Z118" s="68"/>
      <c r="AA118" s="68"/>
      <c r="AB118" s="141"/>
      <c r="AC118" s="141"/>
      <c r="AD118" s="141"/>
      <c r="AE118" s="141"/>
    </row>
    <row r="119" spans="1:31" s="69" customFormat="1" ht="48" customHeight="1" x14ac:dyDescent="0.25">
      <c r="A119" s="58">
        <v>91</v>
      </c>
      <c r="B119" s="75" t="s">
        <v>568</v>
      </c>
      <c r="C119" s="59" t="s">
        <v>569</v>
      </c>
      <c r="D119" s="54" t="s">
        <v>570</v>
      </c>
      <c r="E119" s="54" t="s">
        <v>571</v>
      </c>
      <c r="F119" s="54" t="s">
        <v>572</v>
      </c>
      <c r="G119" s="60" t="s">
        <v>573</v>
      </c>
      <c r="H119" s="59">
        <v>182</v>
      </c>
      <c r="I119" s="58">
        <f>182*2</f>
        <v>364</v>
      </c>
      <c r="J119" s="59">
        <v>182</v>
      </c>
      <c r="K119" s="59" t="s">
        <v>348</v>
      </c>
      <c r="L119" s="61" t="s">
        <v>30</v>
      </c>
      <c r="M119" s="61" t="s">
        <v>31</v>
      </c>
      <c r="N119" s="61" t="s">
        <v>32</v>
      </c>
      <c r="O119" s="61" t="s">
        <v>32</v>
      </c>
      <c r="P119" s="61" t="s">
        <v>32</v>
      </c>
      <c r="Q119" s="62" t="s">
        <v>504</v>
      </c>
      <c r="R119" s="63" t="s">
        <v>316</v>
      </c>
      <c r="S119" s="64" t="s">
        <v>278</v>
      </c>
      <c r="T119" s="65">
        <v>1</v>
      </c>
      <c r="U119" s="65"/>
      <c r="V119" s="70">
        <v>1.5</v>
      </c>
      <c r="W119" s="25" t="s">
        <v>542</v>
      </c>
      <c r="X119" s="67"/>
      <c r="Y119" s="67"/>
      <c r="Z119" s="68"/>
      <c r="AA119" s="68"/>
      <c r="AB119" s="141"/>
      <c r="AC119" s="141"/>
      <c r="AD119" s="141"/>
      <c r="AE119" s="141"/>
    </row>
    <row r="120" spans="1:31" s="69" customFormat="1" ht="15.6" customHeight="1" x14ac:dyDescent="0.25">
      <c r="A120" s="58">
        <v>92</v>
      </c>
      <c r="B120" s="75" t="s">
        <v>574</v>
      </c>
      <c r="C120" s="76" t="s">
        <v>575</v>
      </c>
      <c r="D120" s="54" t="s">
        <v>576</v>
      </c>
      <c r="E120" s="54" t="s">
        <v>577</v>
      </c>
      <c r="F120" s="54" t="s">
        <v>578</v>
      </c>
      <c r="G120" s="60" t="s">
        <v>579</v>
      </c>
      <c r="H120" s="59">
        <v>157</v>
      </c>
      <c r="I120" s="58">
        <f>157*2</f>
        <v>314</v>
      </c>
      <c r="J120" s="59">
        <v>157</v>
      </c>
      <c r="K120" s="59" t="s">
        <v>348</v>
      </c>
      <c r="L120" s="61" t="s">
        <v>30</v>
      </c>
      <c r="M120" s="61" t="s">
        <v>31</v>
      </c>
      <c r="N120" s="61" t="s">
        <v>32</v>
      </c>
      <c r="O120" s="61" t="s">
        <v>32</v>
      </c>
      <c r="P120" s="61" t="s">
        <v>32</v>
      </c>
      <c r="Q120" s="62" t="s">
        <v>504</v>
      </c>
      <c r="R120" s="63" t="s">
        <v>316</v>
      </c>
      <c r="S120" s="64" t="s">
        <v>278</v>
      </c>
      <c r="T120" s="65">
        <v>1</v>
      </c>
      <c r="U120" s="65"/>
      <c r="V120" s="70"/>
      <c r="W120" s="25" t="s">
        <v>580</v>
      </c>
      <c r="X120" s="67"/>
      <c r="Y120" s="67"/>
      <c r="Z120" s="68"/>
      <c r="AA120" s="68"/>
      <c r="AB120" s="141"/>
      <c r="AC120" s="141"/>
      <c r="AD120" s="141"/>
      <c r="AE120" s="141"/>
    </row>
    <row r="121" spans="1:31" s="69" customFormat="1" ht="48" customHeight="1" x14ac:dyDescent="0.25">
      <c r="A121" s="58">
        <v>93</v>
      </c>
      <c r="B121" s="75" t="s">
        <v>581</v>
      </c>
      <c r="C121" s="76" t="s">
        <v>582</v>
      </c>
      <c r="D121" s="54" t="s">
        <v>583</v>
      </c>
      <c r="E121" s="54" t="s">
        <v>584</v>
      </c>
      <c r="F121" s="54" t="s">
        <v>585</v>
      </c>
      <c r="G121" s="60" t="s">
        <v>586</v>
      </c>
      <c r="H121" s="59" t="s">
        <v>587</v>
      </c>
      <c r="I121" s="58">
        <f>776.4+836.4</f>
        <v>1612.8</v>
      </c>
      <c r="J121" s="58">
        <v>836.4</v>
      </c>
      <c r="K121" s="59" t="s">
        <v>348</v>
      </c>
      <c r="L121" s="61" t="s">
        <v>30</v>
      </c>
      <c r="M121" s="61" t="s">
        <v>31</v>
      </c>
      <c r="N121" s="61" t="s">
        <v>32</v>
      </c>
      <c r="O121" s="61" t="s">
        <v>32</v>
      </c>
      <c r="P121" s="61" t="s">
        <v>32</v>
      </c>
      <c r="Q121" s="62" t="s">
        <v>504</v>
      </c>
      <c r="R121" s="63" t="s">
        <v>316</v>
      </c>
      <c r="S121" s="64" t="s">
        <v>278</v>
      </c>
      <c r="T121" s="65">
        <v>1</v>
      </c>
      <c r="U121" s="65"/>
      <c r="V121" s="70"/>
      <c r="W121" s="25" t="s">
        <v>588</v>
      </c>
      <c r="X121" s="67"/>
      <c r="Y121" s="67"/>
      <c r="Z121" s="68"/>
      <c r="AA121" s="68"/>
      <c r="AB121" s="141"/>
      <c r="AC121" s="141"/>
      <c r="AD121" s="141"/>
      <c r="AE121" s="141"/>
    </row>
    <row r="122" spans="1:31" s="69" customFormat="1" ht="48" customHeight="1" x14ac:dyDescent="0.25">
      <c r="A122" s="58">
        <v>94</v>
      </c>
      <c r="B122" s="75" t="s">
        <v>589</v>
      </c>
      <c r="C122" s="76" t="s">
        <v>590</v>
      </c>
      <c r="D122" s="54" t="s">
        <v>591</v>
      </c>
      <c r="E122" s="54" t="s">
        <v>592</v>
      </c>
      <c r="F122" s="54" t="s">
        <v>593</v>
      </c>
      <c r="G122" s="60" t="s">
        <v>594</v>
      </c>
      <c r="H122" s="59" t="s">
        <v>595</v>
      </c>
      <c r="I122" s="58">
        <f>336.77+368.448</f>
        <v>705.21799999999996</v>
      </c>
      <c r="J122" s="58">
        <v>368.44799999999998</v>
      </c>
      <c r="K122" s="59" t="s">
        <v>348</v>
      </c>
      <c r="L122" s="61" t="s">
        <v>30</v>
      </c>
      <c r="M122" s="61" t="s">
        <v>31</v>
      </c>
      <c r="N122" s="61" t="s">
        <v>32</v>
      </c>
      <c r="O122" s="61" t="s">
        <v>32</v>
      </c>
      <c r="P122" s="61" t="s">
        <v>32</v>
      </c>
      <c r="Q122" s="62" t="s">
        <v>504</v>
      </c>
      <c r="R122" s="63" t="s">
        <v>316</v>
      </c>
      <c r="S122" s="64" t="s">
        <v>278</v>
      </c>
      <c r="T122" s="65">
        <v>1</v>
      </c>
      <c r="U122" s="65"/>
      <c r="V122" s="70"/>
      <c r="W122" s="25" t="s">
        <v>542</v>
      </c>
      <c r="X122" s="67"/>
      <c r="Y122" s="67"/>
      <c r="Z122" s="68"/>
      <c r="AA122" s="68"/>
      <c r="AB122" s="141"/>
      <c r="AC122" s="141"/>
      <c r="AD122" s="141"/>
      <c r="AE122" s="141"/>
    </row>
    <row r="123" spans="1:31" s="69" customFormat="1" ht="15.6" customHeight="1" x14ac:dyDescent="0.25">
      <c r="A123" s="58">
        <v>95</v>
      </c>
      <c r="B123" s="59" t="s">
        <v>596</v>
      </c>
      <c r="C123" s="59" t="s">
        <v>597</v>
      </c>
      <c r="D123" s="54" t="s">
        <v>598</v>
      </c>
      <c r="E123" s="54" t="s">
        <v>599</v>
      </c>
      <c r="F123" s="54" t="s">
        <v>600</v>
      </c>
      <c r="G123" s="60" t="s">
        <v>601</v>
      </c>
      <c r="H123" s="59">
        <v>147</v>
      </c>
      <c r="I123" s="58">
        <f>147*2</f>
        <v>294</v>
      </c>
      <c r="J123" s="59">
        <v>147</v>
      </c>
      <c r="K123" s="59" t="s">
        <v>348</v>
      </c>
      <c r="L123" s="61" t="s">
        <v>30</v>
      </c>
      <c r="M123" s="61" t="s">
        <v>31</v>
      </c>
      <c r="N123" s="61" t="s">
        <v>32</v>
      </c>
      <c r="O123" s="61" t="s">
        <v>32</v>
      </c>
      <c r="P123" s="61" t="s">
        <v>32</v>
      </c>
      <c r="Q123" s="62" t="s">
        <v>504</v>
      </c>
      <c r="R123" s="63" t="s">
        <v>316</v>
      </c>
      <c r="S123" s="64" t="s">
        <v>278</v>
      </c>
      <c r="T123" s="65">
        <v>1</v>
      </c>
      <c r="U123" s="65"/>
      <c r="V123" s="70">
        <v>0.7</v>
      </c>
      <c r="W123" s="66"/>
      <c r="X123" s="67"/>
      <c r="Y123" s="67"/>
      <c r="Z123" s="68"/>
      <c r="AA123" s="68"/>
      <c r="AB123" s="141"/>
      <c r="AC123" s="141"/>
      <c r="AD123" s="141"/>
      <c r="AE123" s="141"/>
    </row>
    <row r="124" spans="1:31" s="69" customFormat="1" ht="15.6" customHeight="1" x14ac:dyDescent="0.25">
      <c r="A124" s="58"/>
      <c r="B124" s="59" t="s">
        <v>602</v>
      </c>
      <c r="C124" s="59"/>
      <c r="D124" s="54" t="s">
        <v>603</v>
      </c>
      <c r="E124" s="54"/>
      <c r="F124" s="54" t="s">
        <v>604</v>
      </c>
      <c r="G124" s="60"/>
      <c r="H124" s="59"/>
      <c r="I124" s="58"/>
      <c r="J124" s="59"/>
      <c r="K124" s="59"/>
      <c r="L124" s="61"/>
      <c r="M124" s="61"/>
      <c r="N124" s="61"/>
      <c r="O124" s="61"/>
      <c r="P124" s="61"/>
      <c r="Q124" s="62"/>
      <c r="R124" s="64"/>
      <c r="S124" s="64"/>
      <c r="T124" s="65"/>
      <c r="U124" s="65"/>
      <c r="V124" s="70"/>
      <c r="W124" s="66"/>
      <c r="X124" s="67"/>
      <c r="Y124" s="67"/>
      <c r="Z124" s="68"/>
      <c r="AA124" s="68"/>
      <c r="AB124" s="141"/>
      <c r="AC124" s="141"/>
      <c r="AD124" s="141"/>
      <c r="AE124" s="141"/>
    </row>
    <row r="125" spans="1:31" s="69" customFormat="1" ht="24" customHeight="1" x14ac:dyDescent="0.25">
      <c r="A125" s="58">
        <v>96</v>
      </c>
      <c r="B125" s="59" t="s">
        <v>605</v>
      </c>
      <c r="C125" s="59" t="s">
        <v>606</v>
      </c>
      <c r="D125" s="54" t="s">
        <v>607</v>
      </c>
      <c r="E125" s="54" t="s">
        <v>608</v>
      </c>
      <c r="F125" s="54" t="s">
        <v>609</v>
      </c>
      <c r="G125" s="60" t="s">
        <v>610</v>
      </c>
      <c r="H125" s="59">
        <f>280.46-33.54</f>
        <v>246.92</v>
      </c>
      <c r="I125" s="58">
        <f>246.92*2</f>
        <v>493.84</v>
      </c>
      <c r="J125" s="59">
        <f>280.46-33.54</f>
        <v>246.92</v>
      </c>
      <c r="K125" s="59" t="s">
        <v>348</v>
      </c>
      <c r="L125" s="61" t="s">
        <v>30</v>
      </c>
      <c r="M125" s="61" t="s">
        <v>31</v>
      </c>
      <c r="N125" s="61" t="s">
        <v>32</v>
      </c>
      <c r="O125" s="61" t="s">
        <v>32</v>
      </c>
      <c r="P125" s="61" t="s">
        <v>32</v>
      </c>
      <c r="Q125" s="62" t="s">
        <v>504</v>
      </c>
      <c r="R125" s="63" t="s">
        <v>316</v>
      </c>
      <c r="S125" s="64" t="s">
        <v>278</v>
      </c>
      <c r="T125" s="65">
        <v>1</v>
      </c>
      <c r="U125" s="65"/>
      <c r="V125" s="70"/>
      <c r="W125" s="66"/>
      <c r="X125" s="67"/>
      <c r="Y125" s="67"/>
      <c r="Z125" s="68"/>
      <c r="AA125" s="68"/>
      <c r="AB125" s="141"/>
      <c r="AC125" s="141"/>
      <c r="AD125" s="141"/>
      <c r="AE125" s="141"/>
    </row>
    <row r="126" spans="1:31" s="69" customFormat="1" ht="48" customHeight="1" x14ac:dyDescent="0.25">
      <c r="A126" s="58">
        <v>97</v>
      </c>
      <c r="B126" s="59" t="s">
        <v>611</v>
      </c>
      <c r="C126" s="59" t="s">
        <v>612</v>
      </c>
      <c r="D126" s="54" t="s">
        <v>613</v>
      </c>
      <c r="E126" s="54" t="s">
        <v>614</v>
      </c>
      <c r="F126" s="54" t="s">
        <v>615</v>
      </c>
      <c r="G126" s="60" t="s">
        <v>616</v>
      </c>
      <c r="H126" s="59" t="s">
        <v>617</v>
      </c>
      <c r="I126" s="58">
        <f>336.911+336.84</f>
        <v>673.75099999999998</v>
      </c>
      <c r="J126" s="58">
        <v>336.911</v>
      </c>
      <c r="K126" s="59" t="s">
        <v>348</v>
      </c>
      <c r="L126" s="61" t="s">
        <v>30</v>
      </c>
      <c r="M126" s="61" t="s">
        <v>31</v>
      </c>
      <c r="N126" s="61" t="s">
        <v>32</v>
      </c>
      <c r="O126" s="61" t="s">
        <v>32</v>
      </c>
      <c r="P126" s="61" t="s">
        <v>32</v>
      </c>
      <c r="Q126" s="62" t="s">
        <v>504</v>
      </c>
      <c r="R126" s="63" t="s">
        <v>316</v>
      </c>
      <c r="S126" s="64" t="s">
        <v>278</v>
      </c>
      <c r="T126" s="65">
        <v>1</v>
      </c>
      <c r="U126" s="65"/>
      <c r="V126" s="70"/>
      <c r="W126" s="66"/>
      <c r="X126" s="67"/>
      <c r="Y126" s="67"/>
      <c r="Z126" s="68"/>
      <c r="AA126" s="68"/>
      <c r="AB126" s="141"/>
      <c r="AC126" s="141"/>
      <c r="AD126" s="141"/>
      <c r="AE126" s="141"/>
    </row>
    <row r="127" spans="1:31" s="69" customFormat="1" ht="15.6" customHeight="1" x14ac:dyDescent="0.25">
      <c r="A127" s="58"/>
      <c r="B127" s="59" t="s">
        <v>115</v>
      </c>
      <c r="C127" s="59"/>
      <c r="D127" s="54" t="s">
        <v>618</v>
      </c>
      <c r="E127" s="54"/>
      <c r="F127" s="54"/>
      <c r="G127" s="60"/>
      <c r="H127" s="59"/>
      <c r="I127" s="58"/>
      <c r="J127" s="58"/>
      <c r="K127" s="59"/>
      <c r="L127" s="61"/>
      <c r="M127" s="61"/>
      <c r="N127" s="61"/>
      <c r="O127" s="61"/>
      <c r="P127" s="61"/>
      <c r="Q127" s="62"/>
      <c r="R127" s="64"/>
      <c r="S127" s="64"/>
      <c r="T127" s="65"/>
      <c r="U127" s="65"/>
      <c r="V127" s="65"/>
      <c r="W127" s="66"/>
      <c r="X127" s="67"/>
      <c r="Y127" s="67"/>
      <c r="Z127" s="68"/>
      <c r="AA127" s="68"/>
      <c r="AB127" s="141"/>
      <c r="AC127" s="141"/>
      <c r="AD127" s="141"/>
      <c r="AE127" s="141"/>
    </row>
    <row r="128" spans="1:31" s="69" customFormat="1" ht="36" customHeight="1" x14ac:dyDescent="0.25">
      <c r="A128" s="58">
        <v>98</v>
      </c>
      <c r="B128" s="59" t="s">
        <v>619</v>
      </c>
      <c r="C128" s="77" t="s">
        <v>620</v>
      </c>
      <c r="D128" s="54" t="s">
        <v>621</v>
      </c>
      <c r="E128" s="54" t="s">
        <v>620</v>
      </c>
      <c r="F128" s="54" t="s">
        <v>622</v>
      </c>
      <c r="G128" s="78" t="s">
        <v>623</v>
      </c>
      <c r="H128" s="77">
        <v>125.68</v>
      </c>
      <c r="I128" s="77">
        <v>125.68</v>
      </c>
      <c r="J128" s="77">
        <v>125.68</v>
      </c>
      <c r="K128" s="77" t="s">
        <v>348</v>
      </c>
      <c r="L128" s="61" t="s">
        <v>94</v>
      </c>
      <c r="M128" s="61" t="s">
        <v>181</v>
      </c>
      <c r="N128" s="61" t="s">
        <v>48</v>
      </c>
      <c r="O128" s="61" t="s">
        <v>95</v>
      </c>
      <c r="P128" s="61" t="s">
        <v>95</v>
      </c>
      <c r="Q128" s="79" t="s">
        <v>174</v>
      </c>
      <c r="R128" s="63" t="s">
        <v>316</v>
      </c>
      <c r="S128" s="64" t="s">
        <v>278</v>
      </c>
      <c r="T128" s="65">
        <v>1</v>
      </c>
      <c r="U128" s="65">
        <v>4</v>
      </c>
      <c r="V128" s="65"/>
      <c r="W128" s="66"/>
      <c r="X128" s="67"/>
      <c r="Y128" s="67"/>
      <c r="Z128" s="68"/>
      <c r="AA128" s="68"/>
      <c r="AB128" s="141"/>
      <c r="AC128" s="141"/>
      <c r="AD128" s="141"/>
      <c r="AE128" s="141"/>
    </row>
    <row r="129" spans="1:31" s="69" customFormat="1" ht="36" customHeight="1" x14ac:dyDescent="0.25">
      <c r="A129" s="58">
        <v>99</v>
      </c>
      <c r="B129" s="59" t="s">
        <v>624</v>
      </c>
      <c r="C129" s="77" t="s">
        <v>625</v>
      </c>
      <c r="D129" s="54" t="s">
        <v>626</v>
      </c>
      <c r="E129" s="54" t="s">
        <v>625</v>
      </c>
      <c r="F129" s="54" t="s">
        <v>627</v>
      </c>
      <c r="G129" s="78" t="s">
        <v>628</v>
      </c>
      <c r="H129" s="77">
        <v>311.7</v>
      </c>
      <c r="I129" s="77">
        <v>311.7</v>
      </c>
      <c r="J129" s="77">
        <v>311.7</v>
      </c>
      <c r="K129" s="77" t="s">
        <v>348</v>
      </c>
      <c r="L129" s="61" t="s">
        <v>94</v>
      </c>
      <c r="M129" s="61" t="s">
        <v>61</v>
      </c>
      <c r="N129" s="61" t="s">
        <v>95</v>
      </c>
      <c r="O129" s="61" t="s">
        <v>62</v>
      </c>
      <c r="P129" s="61" t="s">
        <v>62</v>
      </c>
      <c r="Q129" s="79" t="s">
        <v>518</v>
      </c>
      <c r="R129" s="63" t="s">
        <v>316</v>
      </c>
      <c r="S129" s="64" t="s">
        <v>278</v>
      </c>
      <c r="T129" s="65">
        <v>1</v>
      </c>
      <c r="U129" s="65">
        <v>4</v>
      </c>
      <c r="V129" s="65"/>
      <c r="W129" s="66"/>
      <c r="X129" s="67"/>
      <c r="Y129" s="67"/>
      <c r="Z129" s="68"/>
      <c r="AA129" s="68"/>
      <c r="AB129" s="141"/>
      <c r="AC129" s="141"/>
      <c r="AD129" s="141"/>
      <c r="AE129" s="141"/>
    </row>
    <row r="130" spans="1:31" s="69" customFormat="1" ht="36" customHeight="1" x14ac:dyDescent="0.25">
      <c r="A130" s="58">
        <v>100</v>
      </c>
      <c r="B130" s="59" t="s">
        <v>629</v>
      </c>
      <c r="C130" s="77" t="s">
        <v>630</v>
      </c>
      <c r="D130" s="54" t="s">
        <v>631</v>
      </c>
      <c r="E130" s="54" t="s">
        <v>630</v>
      </c>
      <c r="F130" s="54" t="s">
        <v>632</v>
      </c>
      <c r="G130" s="78" t="s">
        <v>633</v>
      </c>
      <c r="H130" s="77">
        <v>163.19999999999999</v>
      </c>
      <c r="I130" s="77">
        <v>163.19999999999999</v>
      </c>
      <c r="J130" s="77">
        <v>163.19999999999999</v>
      </c>
      <c r="K130" s="77" t="s">
        <v>348</v>
      </c>
      <c r="L130" s="61" t="s">
        <v>94</v>
      </c>
      <c r="M130" s="61" t="s">
        <v>61</v>
      </c>
      <c r="N130" s="61" t="s">
        <v>95</v>
      </c>
      <c r="O130" s="61" t="s">
        <v>62</v>
      </c>
      <c r="P130" s="61" t="s">
        <v>62</v>
      </c>
      <c r="Q130" s="79" t="s">
        <v>283</v>
      </c>
      <c r="R130" s="63" t="s">
        <v>316</v>
      </c>
      <c r="S130" s="64" t="s">
        <v>278</v>
      </c>
      <c r="T130" s="65">
        <v>1</v>
      </c>
      <c r="U130" s="65">
        <v>4</v>
      </c>
      <c r="V130" s="65"/>
      <c r="W130" s="66"/>
      <c r="X130" s="67"/>
      <c r="Y130" s="67"/>
      <c r="Z130" s="68"/>
      <c r="AA130" s="68"/>
      <c r="AB130" s="141"/>
      <c r="AC130" s="141"/>
      <c r="AD130" s="141"/>
      <c r="AE130" s="141"/>
    </row>
    <row r="131" spans="1:31" s="69" customFormat="1" ht="36" customHeight="1" x14ac:dyDescent="0.25">
      <c r="A131" s="58">
        <v>101</v>
      </c>
      <c r="B131" s="59" t="s">
        <v>634</v>
      </c>
      <c r="C131" s="77" t="s">
        <v>635</v>
      </c>
      <c r="D131" s="54" t="s">
        <v>636</v>
      </c>
      <c r="E131" s="54" t="s">
        <v>635</v>
      </c>
      <c r="F131" s="54" t="s">
        <v>637</v>
      </c>
      <c r="G131" s="78" t="s">
        <v>638</v>
      </c>
      <c r="H131" s="77">
        <v>177</v>
      </c>
      <c r="I131" s="77">
        <v>177</v>
      </c>
      <c r="J131" s="77">
        <v>177</v>
      </c>
      <c r="K131" s="77" t="s">
        <v>348</v>
      </c>
      <c r="L131" s="61" t="s">
        <v>94</v>
      </c>
      <c r="M131" s="61" t="s">
        <v>181</v>
      </c>
      <c r="N131" s="61" t="s">
        <v>48</v>
      </c>
      <c r="O131" s="61" t="s">
        <v>95</v>
      </c>
      <c r="P131" s="61" t="s">
        <v>95</v>
      </c>
      <c r="Q131" s="79" t="s">
        <v>504</v>
      </c>
      <c r="R131" s="63" t="s">
        <v>316</v>
      </c>
      <c r="S131" s="64" t="s">
        <v>278</v>
      </c>
      <c r="T131" s="65">
        <v>1</v>
      </c>
      <c r="U131" s="65">
        <v>4</v>
      </c>
      <c r="V131" s="65"/>
      <c r="W131" s="66"/>
      <c r="X131" s="67"/>
      <c r="Y131" s="67"/>
      <c r="Z131" s="68"/>
      <c r="AA131" s="68"/>
      <c r="AB131" s="141"/>
      <c r="AC131" s="141"/>
      <c r="AD131" s="141"/>
      <c r="AE131" s="141"/>
    </row>
    <row r="132" spans="1:31" s="90" customFormat="1" ht="48" customHeight="1" x14ac:dyDescent="0.25">
      <c r="A132" s="80">
        <v>102</v>
      </c>
      <c r="B132" s="81" t="s">
        <v>639</v>
      </c>
      <c r="C132" s="82" t="s">
        <v>640</v>
      </c>
      <c r="D132" s="54" t="s">
        <v>641</v>
      </c>
      <c r="E132" s="54" t="s">
        <v>642</v>
      </c>
      <c r="F132" s="54" t="s">
        <v>643</v>
      </c>
      <c r="G132" s="83" t="s">
        <v>644</v>
      </c>
      <c r="H132" s="82" t="s">
        <v>645</v>
      </c>
      <c r="I132" s="80">
        <f>368+398</f>
        <v>766</v>
      </c>
      <c r="J132" s="80">
        <v>398</v>
      </c>
      <c r="K132" s="84" t="s">
        <v>348</v>
      </c>
      <c r="L132" s="82" t="s">
        <v>30</v>
      </c>
      <c r="M132" s="82" t="s">
        <v>31</v>
      </c>
      <c r="N132" s="82" t="s">
        <v>32</v>
      </c>
      <c r="O132" s="82" t="s">
        <v>32</v>
      </c>
      <c r="P132" s="82" t="s">
        <v>32</v>
      </c>
      <c r="Q132" s="85" t="s">
        <v>518</v>
      </c>
      <c r="R132" s="86" t="s">
        <v>646</v>
      </c>
      <c r="S132" s="86" t="s">
        <v>278</v>
      </c>
      <c r="T132" s="87">
        <v>1</v>
      </c>
      <c r="U132" s="87"/>
      <c r="V132" s="87"/>
      <c r="W132" s="25" t="s">
        <v>647</v>
      </c>
      <c r="X132" s="88"/>
      <c r="Y132" s="88"/>
      <c r="Z132" s="89"/>
      <c r="AA132" s="89"/>
      <c r="AB132" s="142"/>
      <c r="AC132" s="142"/>
      <c r="AD132" s="142"/>
      <c r="AE132" s="142"/>
    </row>
    <row r="133" spans="1:31" s="90" customFormat="1" x14ac:dyDescent="0.25">
      <c r="A133" s="80"/>
      <c r="B133" s="81" t="s">
        <v>141</v>
      </c>
      <c r="C133" s="82"/>
      <c r="D133" s="54"/>
      <c r="E133" s="54"/>
      <c r="F133" s="54" t="s">
        <v>1223</v>
      </c>
      <c r="G133" s="83"/>
      <c r="H133" s="82"/>
      <c r="I133" s="80"/>
      <c r="J133" s="80"/>
      <c r="K133" s="84"/>
      <c r="L133" s="82"/>
      <c r="M133" s="82"/>
      <c r="N133" s="82"/>
      <c r="O133" s="82"/>
      <c r="P133" s="82"/>
      <c r="Q133" s="85"/>
      <c r="R133" s="86"/>
      <c r="S133" s="86"/>
      <c r="T133" s="87"/>
      <c r="U133" s="87"/>
      <c r="V133" s="87"/>
      <c r="W133" s="91"/>
      <c r="X133" s="88"/>
      <c r="Y133" s="88"/>
      <c r="Z133" s="89"/>
      <c r="AA133" s="89"/>
      <c r="AB133" s="142"/>
      <c r="AC133" s="142"/>
      <c r="AD133" s="142"/>
      <c r="AE133" s="142"/>
    </row>
    <row r="134" spans="1:31" s="90" customFormat="1" x14ac:dyDescent="0.25">
      <c r="A134" s="80">
        <v>103</v>
      </c>
      <c r="B134" s="81" t="s">
        <v>648</v>
      </c>
      <c r="C134" s="82" t="s">
        <v>649</v>
      </c>
      <c r="D134" s="54" t="s">
        <v>650</v>
      </c>
      <c r="E134" s="54" t="s">
        <v>651</v>
      </c>
      <c r="F134" s="54" t="s">
        <v>652</v>
      </c>
      <c r="G134" s="83" t="s">
        <v>653</v>
      </c>
      <c r="H134" s="82">
        <v>208</v>
      </c>
      <c r="I134" s="80">
        <f>208*2</f>
        <v>416</v>
      </c>
      <c r="J134" s="82">
        <v>208</v>
      </c>
      <c r="K134" s="84" t="s">
        <v>348</v>
      </c>
      <c r="L134" s="82" t="s">
        <v>30</v>
      </c>
      <c r="M134" s="82" t="s">
        <v>31</v>
      </c>
      <c r="N134" s="82" t="s">
        <v>32</v>
      </c>
      <c r="O134" s="82" t="s">
        <v>32</v>
      </c>
      <c r="P134" s="82" t="s">
        <v>32</v>
      </c>
      <c r="Q134" s="92" t="s">
        <v>504</v>
      </c>
      <c r="R134" s="86" t="s">
        <v>646</v>
      </c>
      <c r="S134" s="86" t="s">
        <v>278</v>
      </c>
      <c r="T134" s="87">
        <v>1</v>
      </c>
      <c r="U134" s="87"/>
      <c r="V134" s="93">
        <v>1.7</v>
      </c>
      <c r="W134" s="91"/>
      <c r="X134" s="88"/>
      <c r="Y134" s="88"/>
      <c r="Z134" s="89"/>
      <c r="AA134" s="89"/>
      <c r="AB134" s="143">
        <v>4</v>
      </c>
      <c r="AC134" s="144" t="s">
        <v>1188</v>
      </c>
      <c r="AD134" s="144">
        <v>5</v>
      </c>
      <c r="AE134" s="148" t="s">
        <v>1190</v>
      </c>
    </row>
    <row r="135" spans="1:31" s="90" customFormat="1" ht="48" x14ac:dyDescent="0.25">
      <c r="A135" s="80">
        <v>104</v>
      </c>
      <c r="B135" s="81" t="s">
        <v>654</v>
      </c>
      <c r="C135" s="82" t="s">
        <v>655</v>
      </c>
      <c r="D135" s="54" t="s">
        <v>656</v>
      </c>
      <c r="E135" s="54" t="s">
        <v>657</v>
      </c>
      <c r="F135" s="54" t="s">
        <v>658</v>
      </c>
      <c r="G135" s="83" t="s">
        <v>659</v>
      </c>
      <c r="H135" s="82" t="s">
        <v>660</v>
      </c>
      <c r="I135" s="80">
        <f>278.876+276.948</f>
        <v>555.82399999999996</v>
      </c>
      <c r="J135" s="80">
        <v>278.87599999999998</v>
      </c>
      <c r="K135" s="84" t="s">
        <v>348</v>
      </c>
      <c r="L135" s="82" t="s">
        <v>30</v>
      </c>
      <c r="M135" s="82" t="s">
        <v>31</v>
      </c>
      <c r="N135" s="82" t="s">
        <v>32</v>
      </c>
      <c r="O135" s="82" t="s">
        <v>32</v>
      </c>
      <c r="P135" s="82" t="s">
        <v>32</v>
      </c>
      <c r="Q135" s="92" t="s">
        <v>504</v>
      </c>
      <c r="R135" s="86" t="s">
        <v>646</v>
      </c>
      <c r="S135" s="86" t="s">
        <v>278</v>
      </c>
      <c r="T135" s="87">
        <v>1</v>
      </c>
      <c r="U135" s="87"/>
      <c r="V135" s="94"/>
      <c r="W135" s="25" t="s">
        <v>661</v>
      </c>
      <c r="X135" s="88"/>
      <c r="Y135" s="88"/>
      <c r="Z135" s="89"/>
      <c r="AA135" s="89"/>
      <c r="AB135" s="143"/>
      <c r="AC135" s="145"/>
      <c r="AD135" s="145"/>
      <c r="AE135" s="149"/>
    </row>
    <row r="136" spans="1:31" s="90" customFormat="1" ht="48" x14ac:dyDescent="0.25">
      <c r="A136" s="80">
        <v>105</v>
      </c>
      <c r="B136" s="81" t="s">
        <v>662</v>
      </c>
      <c r="C136" s="82" t="s">
        <v>663</v>
      </c>
      <c r="D136" s="54" t="s">
        <v>664</v>
      </c>
      <c r="E136" s="54" t="s">
        <v>665</v>
      </c>
      <c r="F136" s="54" t="s">
        <v>666</v>
      </c>
      <c r="G136" s="83" t="s">
        <v>667</v>
      </c>
      <c r="H136" s="82" t="s">
        <v>668</v>
      </c>
      <c r="I136" s="80">
        <f>181.969+283.11</f>
        <v>465.07900000000001</v>
      </c>
      <c r="J136" s="80">
        <v>283.11</v>
      </c>
      <c r="K136" s="84" t="s">
        <v>348</v>
      </c>
      <c r="L136" s="82" t="s">
        <v>30</v>
      </c>
      <c r="M136" s="82" t="s">
        <v>31</v>
      </c>
      <c r="N136" s="82" t="s">
        <v>32</v>
      </c>
      <c r="O136" s="82" t="s">
        <v>32</v>
      </c>
      <c r="P136" s="82" t="s">
        <v>32</v>
      </c>
      <c r="Q136" s="92" t="s">
        <v>504</v>
      </c>
      <c r="R136" s="86" t="s">
        <v>646</v>
      </c>
      <c r="S136" s="86" t="s">
        <v>278</v>
      </c>
      <c r="T136" s="87">
        <v>1</v>
      </c>
      <c r="U136" s="87"/>
      <c r="V136" s="94"/>
      <c r="W136" s="25" t="s">
        <v>542</v>
      </c>
      <c r="X136" s="88"/>
      <c r="Y136" s="88"/>
      <c r="Z136" s="89"/>
      <c r="AA136" s="89"/>
      <c r="AB136" s="143"/>
      <c r="AC136" s="145"/>
      <c r="AD136" s="145"/>
      <c r="AE136" s="149"/>
    </row>
    <row r="137" spans="1:31" s="90" customFormat="1" ht="48" x14ac:dyDescent="0.25">
      <c r="A137" s="80">
        <v>106</v>
      </c>
      <c r="B137" s="81" t="s">
        <v>669</v>
      </c>
      <c r="C137" s="82" t="s">
        <v>670</v>
      </c>
      <c r="D137" s="54" t="s">
        <v>671</v>
      </c>
      <c r="E137" s="54" t="s">
        <v>672</v>
      </c>
      <c r="F137" s="54" t="s">
        <v>673</v>
      </c>
      <c r="G137" s="95" t="s">
        <v>674</v>
      </c>
      <c r="H137" s="82" t="s">
        <v>675</v>
      </c>
      <c r="I137" s="80">
        <f>433.34+408.42</f>
        <v>841.76</v>
      </c>
      <c r="J137" s="80">
        <v>433.34</v>
      </c>
      <c r="K137" s="82" t="s">
        <v>348</v>
      </c>
      <c r="L137" s="82" t="s">
        <v>30</v>
      </c>
      <c r="M137" s="82" t="s">
        <v>31</v>
      </c>
      <c r="N137" s="82" t="s">
        <v>32</v>
      </c>
      <c r="O137" s="82" t="s">
        <v>32</v>
      </c>
      <c r="P137" s="82" t="s">
        <v>32</v>
      </c>
      <c r="Q137" s="92" t="s">
        <v>504</v>
      </c>
      <c r="R137" s="86" t="s">
        <v>646</v>
      </c>
      <c r="S137" s="86" t="s">
        <v>278</v>
      </c>
      <c r="T137" s="87">
        <v>1</v>
      </c>
      <c r="U137" s="87"/>
      <c r="V137" s="94"/>
      <c r="W137" s="25" t="s">
        <v>647</v>
      </c>
      <c r="X137" s="88"/>
      <c r="Y137" s="88"/>
      <c r="Z137" s="89"/>
      <c r="AA137" s="89"/>
      <c r="AB137" s="143"/>
      <c r="AC137" s="145"/>
      <c r="AD137" s="145"/>
      <c r="AE137" s="149"/>
    </row>
    <row r="138" spans="1:31" s="90" customFormat="1" ht="48" x14ac:dyDescent="0.25">
      <c r="A138" s="80">
        <v>107</v>
      </c>
      <c r="B138" s="81" t="s">
        <v>676</v>
      </c>
      <c r="C138" s="82" t="s">
        <v>677</v>
      </c>
      <c r="D138" s="54" t="s">
        <v>678</v>
      </c>
      <c r="E138" s="54" t="s">
        <v>679</v>
      </c>
      <c r="F138" s="54" t="s">
        <v>680</v>
      </c>
      <c r="G138" s="83" t="s">
        <v>681</v>
      </c>
      <c r="H138" s="82" t="s">
        <v>682</v>
      </c>
      <c r="I138" s="80">
        <f>183.5+217</f>
        <v>400.5</v>
      </c>
      <c r="J138" s="80">
        <v>217</v>
      </c>
      <c r="K138" s="82" t="s">
        <v>348</v>
      </c>
      <c r="L138" s="82" t="s">
        <v>30</v>
      </c>
      <c r="M138" s="82" t="s">
        <v>31</v>
      </c>
      <c r="N138" s="82" t="s">
        <v>32</v>
      </c>
      <c r="O138" s="82" t="s">
        <v>32</v>
      </c>
      <c r="P138" s="82" t="s">
        <v>32</v>
      </c>
      <c r="Q138" s="92" t="s">
        <v>504</v>
      </c>
      <c r="R138" s="86" t="s">
        <v>646</v>
      </c>
      <c r="S138" s="86" t="s">
        <v>278</v>
      </c>
      <c r="T138" s="87">
        <v>1</v>
      </c>
      <c r="U138" s="87"/>
      <c r="V138" s="94"/>
      <c r="W138" s="25" t="s">
        <v>647</v>
      </c>
      <c r="X138" s="88"/>
      <c r="Y138" s="88"/>
      <c r="Z138" s="89"/>
      <c r="AA138" s="89"/>
      <c r="AB138" s="143"/>
      <c r="AC138" s="145"/>
      <c r="AD138" s="145"/>
      <c r="AE138" s="149"/>
    </row>
    <row r="139" spans="1:31" s="90" customFormat="1" ht="24" x14ac:dyDescent="0.25">
      <c r="A139" s="80">
        <v>108</v>
      </c>
      <c r="B139" s="81" t="s">
        <v>683</v>
      </c>
      <c r="C139" s="82" t="s">
        <v>684</v>
      </c>
      <c r="D139" s="54" t="s">
        <v>685</v>
      </c>
      <c r="E139" s="54"/>
      <c r="F139" s="54" t="s">
        <v>686</v>
      </c>
      <c r="G139" s="83" t="s">
        <v>687</v>
      </c>
      <c r="H139" s="82" t="s">
        <v>688</v>
      </c>
      <c r="I139" s="80">
        <f>307+187</f>
        <v>494</v>
      </c>
      <c r="J139" s="80">
        <v>307</v>
      </c>
      <c r="K139" s="82" t="s">
        <v>348</v>
      </c>
      <c r="L139" s="82" t="s">
        <v>30</v>
      </c>
      <c r="M139" s="82" t="s">
        <v>31</v>
      </c>
      <c r="N139" s="82" t="s">
        <v>32</v>
      </c>
      <c r="O139" s="82" t="s">
        <v>32</v>
      </c>
      <c r="P139" s="82" t="s">
        <v>32</v>
      </c>
      <c r="Q139" s="92" t="s">
        <v>504</v>
      </c>
      <c r="R139" s="86" t="s">
        <v>646</v>
      </c>
      <c r="S139" s="86" t="s">
        <v>278</v>
      </c>
      <c r="T139" s="87">
        <v>1</v>
      </c>
      <c r="U139" s="87"/>
      <c r="V139" s="96"/>
      <c r="W139" s="91"/>
      <c r="X139" s="88"/>
      <c r="Y139" s="88"/>
      <c r="Z139" s="89"/>
      <c r="AA139" s="89"/>
      <c r="AB139" s="143"/>
      <c r="AC139" s="146"/>
      <c r="AD139" s="146"/>
      <c r="AE139" s="150"/>
    </row>
    <row r="140" spans="1:31" s="90" customFormat="1" ht="48" x14ac:dyDescent="0.25">
      <c r="A140" s="80">
        <v>109</v>
      </c>
      <c r="B140" s="81" t="s">
        <v>689</v>
      </c>
      <c r="C140" s="82" t="s">
        <v>690</v>
      </c>
      <c r="D140" s="54" t="s">
        <v>691</v>
      </c>
      <c r="E140" s="54" t="s">
        <v>692</v>
      </c>
      <c r="F140" s="54" t="s">
        <v>693</v>
      </c>
      <c r="G140" s="83" t="s">
        <v>694</v>
      </c>
      <c r="H140" s="82" t="s">
        <v>695</v>
      </c>
      <c r="I140" s="80">
        <f>318.758+361.544</f>
        <v>680.30199999999991</v>
      </c>
      <c r="J140" s="80">
        <v>361.54399999999998</v>
      </c>
      <c r="K140" s="82" t="s">
        <v>348</v>
      </c>
      <c r="L140" s="82" t="s">
        <v>30</v>
      </c>
      <c r="M140" s="82" t="s">
        <v>31</v>
      </c>
      <c r="N140" s="82" t="s">
        <v>32</v>
      </c>
      <c r="O140" s="82" t="s">
        <v>32</v>
      </c>
      <c r="P140" s="82" t="s">
        <v>32</v>
      </c>
      <c r="Q140" s="92" t="s">
        <v>504</v>
      </c>
      <c r="R140" s="86" t="s">
        <v>646</v>
      </c>
      <c r="S140" s="86" t="s">
        <v>278</v>
      </c>
      <c r="T140" s="87">
        <v>1</v>
      </c>
      <c r="U140" s="87"/>
      <c r="V140" s="93">
        <v>2</v>
      </c>
      <c r="W140" s="25" t="s">
        <v>200</v>
      </c>
      <c r="X140" s="88"/>
      <c r="Y140" s="88"/>
      <c r="Z140" s="89"/>
      <c r="AA140" s="89"/>
      <c r="AB140" s="143">
        <v>3</v>
      </c>
      <c r="AC140" s="144" t="s">
        <v>1189</v>
      </c>
      <c r="AD140" s="144">
        <v>6</v>
      </c>
      <c r="AE140" s="144" t="s">
        <v>1186</v>
      </c>
    </row>
    <row r="141" spans="1:31" s="90" customFormat="1" ht="36" x14ac:dyDescent="0.25">
      <c r="A141" s="80">
        <v>110</v>
      </c>
      <c r="B141" s="81" t="s">
        <v>696</v>
      </c>
      <c r="C141" s="82" t="s">
        <v>697</v>
      </c>
      <c r="D141" s="54" t="s">
        <v>698</v>
      </c>
      <c r="E141" s="54"/>
      <c r="F141" s="54" t="s">
        <v>699</v>
      </c>
      <c r="G141" s="95" t="s">
        <v>700</v>
      </c>
      <c r="H141" s="82" t="s">
        <v>701</v>
      </c>
      <c r="I141" s="80">
        <f>150+181.18</f>
        <v>331.18</v>
      </c>
      <c r="J141" s="80">
        <v>181.18</v>
      </c>
      <c r="K141" s="82" t="s">
        <v>348</v>
      </c>
      <c r="L141" s="82" t="s">
        <v>30</v>
      </c>
      <c r="M141" s="82" t="s">
        <v>31</v>
      </c>
      <c r="N141" s="82" t="s">
        <v>32</v>
      </c>
      <c r="O141" s="82" t="s">
        <v>32</v>
      </c>
      <c r="P141" s="82" t="s">
        <v>32</v>
      </c>
      <c r="Q141" s="92" t="s">
        <v>504</v>
      </c>
      <c r="R141" s="86" t="s">
        <v>646</v>
      </c>
      <c r="S141" s="86" t="s">
        <v>278</v>
      </c>
      <c r="T141" s="87">
        <v>1</v>
      </c>
      <c r="U141" s="87"/>
      <c r="V141" s="94"/>
      <c r="W141" s="91"/>
      <c r="X141" s="88"/>
      <c r="Y141" s="88"/>
      <c r="Z141" s="89"/>
      <c r="AA141" s="89"/>
      <c r="AB141" s="143"/>
      <c r="AC141" s="145"/>
      <c r="AD141" s="145"/>
      <c r="AE141" s="145"/>
    </row>
    <row r="142" spans="1:31" s="90" customFormat="1" ht="24" x14ac:dyDescent="0.25">
      <c r="A142" s="80">
        <v>111</v>
      </c>
      <c r="B142" s="81" t="s">
        <v>702</v>
      </c>
      <c r="C142" s="82" t="s">
        <v>703</v>
      </c>
      <c r="D142" s="54" t="s">
        <v>704</v>
      </c>
      <c r="E142" s="54" t="s">
        <v>705</v>
      </c>
      <c r="F142" s="54" t="s">
        <v>706</v>
      </c>
      <c r="G142" s="95">
        <v>425</v>
      </c>
      <c r="H142" s="82">
        <v>107.08</v>
      </c>
      <c r="I142" s="80">
        <f>107.08*2</f>
        <v>214.16</v>
      </c>
      <c r="J142" s="82">
        <v>107.08</v>
      </c>
      <c r="K142" s="82" t="s">
        <v>348</v>
      </c>
      <c r="L142" s="82" t="s">
        <v>30</v>
      </c>
      <c r="M142" s="82" t="s">
        <v>31</v>
      </c>
      <c r="N142" s="82" t="s">
        <v>32</v>
      </c>
      <c r="O142" s="82" t="s">
        <v>32</v>
      </c>
      <c r="P142" s="82" t="s">
        <v>32</v>
      </c>
      <c r="Q142" s="92" t="s">
        <v>504</v>
      </c>
      <c r="R142" s="86" t="s">
        <v>646</v>
      </c>
      <c r="S142" s="86" t="s">
        <v>278</v>
      </c>
      <c r="T142" s="87">
        <v>1</v>
      </c>
      <c r="U142" s="87"/>
      <c r="V142" s="94"/>
      <c r="W142" s="91"/>
      <c r="X142" s="88"/>
      <c r="Y142" s="88"/>
      <c r="Z142" s="89"/>
      <c r="AA142" s="89"/>
      <c r="AB142" s="143"/>
      <c r="AC142" s="145"/>
      <c r="AD142" s="145"/>
      <c r="AE142" s="145"/>
    </row>
    <row r="143" spans="1:31" s="90" customFormat="1" ht="24" x14ac:dyDescent="0.25">
      <c r="A143" s="80">
        <v>112</v>
      </c>
      <c r="B143" s="81" t="s">
        <v>707</v>
      </c>
      <c r="C143" s="82" t="s">
        <v>708</v>
      </c>
      <c r="D143" s="54" t="s">
        <v>709</v>
      </c>
      <c r="E143" s="54" t="s">
        <v>710</v>
      </c>
      <c r="F143" s="54" t="s">
        <v>711</v>
      </c>
      <c r="G143" s="95" t="s">
        <v>712</v>
      </c>
      <c r="H143" s="82">
        <v>1170</v>
      </c>
      <c r="I143" s="80">
        <f>1170*2</f>
        <v>2340</v>
      </c>
      <c r="J143" s="82">
        <v>1170</v>
      </c>
      <c r="K143" s="82" t="s">
        <v>713</v>
      </c>
      <c r="L143" s="82" t="s">
        <v>30</v>
      </c>
      <c r="M143" s="82" t="s">
        <v>31</v>
      </c>
      <c r="N143" s="82" t="s">
        <v>32</v>
      </c>
      <c r="O143" s="82" t="s">
        <v>32</v>
      </c>
      <c r="P143" s="82" t="s">
        <v>32</v>
      </c>
      <c r="Q143" s="92" t="s">
        <v>504</v>
      </c>
      <c r="R143" s="86" t="s">
        <v>646</v>
      </c>
      <c r="S143" s="86" t="s">
        <v>278</v>
      </c>
      <c r="T143" s="87">
        <v>1</v>
      </c>
      <c r="U143" s="87"/>
      <c r="V143" s="94"/>
      <c r="W143" s="25" t="s">
        <v>714</v>
      </c>
      <c r="X143" s="88"/>
      <c r="Y143" s="88"/>
      <c r="Z143" s="89"/>
      <c r="AA143" s="89"/>
      <c r="AB143" s="143"/>
      <c r="AC143" s="145"/>
      <c r="AD143" s="145"/>
      <c r="AE143" s="145"/>
    </row>
    <row r="144" spans="1:31" s="90" customFormat="1" ht="24" x14ac:dyDescent="0.25">
      <c r="A144" s="80">
        <v>113</v>
      </c>
      <c r="B144" s="81" t="s">
        <v>715</v>
      </c>
      <c r="C144" s="82" t="s">
        <v>716</v>
      </c>
      <c r="D144" s="54" t="s">
        <v>717</v>
      </c>
      <c r="E144" s="54" t="s">
        <v>718</v>
      </c>
      <c r="F144" s="54" t="s">
        <v>719</v>
      </c>
      <c r="G144" s="83" t="s">
        <v>720</v>
      </c>
      <c r="H144" s="82">
        <v>109</v>
      </c>
      <c r="I144" s="80">
        <f>109*2</f>
        <v>218</v>
      </c>
      <c r="J144" s="82">
        <v>109</v>
      </c>
      <c r="K144" s="82" t="s">
        <v>348</v>
      </c>
      <c r="L144" s="82" t="s">
        <v>30</v>
      </c>
      <c r="M144" s="82" t="s">
        <v>31</v>
      </c>
      <c r="N144" s="82" t="s">
        <v>32</v>
      </c>
      <c r="O144" s="82" t="s">
        <v>32</v>
      </c>
      <c r="P144" s="82" t="s">
        <v>32</v>
      </c>
      <c r="Q144" s="92" t="s">
        <v>504</v>
      </c>
      <c r="R144" s="86" t="s">
        <v>646</v>
      </c>
      <c r="S144" s="86" t="s">
        <v>278</v>
      </c>
      <c r="T144" s="87">
        <v>1</v>
      </c>
      <c r="U144" s="87">
        <v>3</v>
      </c>
      <c r="V144" s="94"/>
      <c r="W144" s="91"/>
      <c r="X144" s="88"/>
      <c r="Y144" s="88"/>
      <c r="Z144" s="89"/>
      <c r="AA144" s="89"/>
      <c r="AB144" s="143"/>
      <c r="AC144" s="145"/>
      <c r="AD144" s="145"/>
      <c r="AE144" s="145"/>
    </row>
    <row r="145" spans="1:31" s="90" customFormat="1" ht="48" x14ac:dyDescent="0.25">
      <c r="A145" s="80">
        <v>114</v>
      </c>
      <c r="B145" s="81" t="s">
        <v>721</v>
      </c>
      <c r="C145" s="82" t="s">
        <v>722</v>
      </c>
      <c r="D145" s="54" t="s">
        <v>723</v>
      </c>
      <c r="E145" s="54" t="s">
        <v>724</v>
      </c>
      <c r="F145" s="54" t="s">
        <v>725</v>
      </c>
      <c r="G145" s="83" t="s">
        <v>726</v>
      </c>
      <c r="H145" s="82" t="s">
        <v>727</v>
      </c>
      <c r="I145" s="80">
        <f>108.8+148.8</f>
        <v>257.60000000000002</v>
      </c>
      <c r="J145" s="80">
        <v>148.80000000000001</v>
      </c>
      <c r="K145" s="82" t="s">
        <v>348</v>
      </c>
      <c r="L145" s="82" t="s">
        <v>30</v>
      </c>
      <c r="M145" s="82" t="s">
        <v>31</v>
      </c>
      <c r="N145" s="82" t="s">
        <v>32</v>
      </c>
      <c r="O145" s="82" t="s">
        <v>32</v>
      </c>
      <c r="P145" s="82" t="s">
        <v>32</v>
      </c>
      <c r="Q145" s="92" t="s">
        <v>283</v>
      </c>
      <c r="R145" s="86" t="s">
        <v>646</v>
      </c>
      <c r="S145" s="86" t="s">
        <v>278</v>
      </c>
      <c r="T145" s="87">
        <v>1</v>
      </c>
      <c r="U145" s="87">
        <v>3</v>
      </c>
      <c r="V145" s="96"/>
      <c r="W145" s="91"/>
      <c r="X145" s="88"/>
      <c r="Y145" s="88"/>
      <c r="Z145" s="89"/>
      <c r="AA145" s="89"/>
      <c r="AB145" s="143"/>
      <c r="AC145" s="146"/>
      <c r="AD145" s="146"/>
      <c r="AE145" s="146"/>
    </row>
    <row r="146" spans="1:31" s="90" customFormat="1" ht="48" x14ac:dyDescent="0.25">
      <c r="A146" s="80">
        <v>115</v>
      </c>
      <c r="B146" s="81" t="s">
        <v>728</v>
      </c>
      <c r="C146" s="82" t="s">
        <v>729</v>
      </c>
      <c r="D146" s="54" t="s">
        <v>730</v>
      </c>
      <c r="E146" s="54" t="s">
        <v>731</v>
      </c>
      <c r="F146" s="54" t="s">
        <v>732</v>
      </c>
      <c r="G146" s="95" t="s">
        <v>733</v>
      </c>
      <c r="H146" s="82" t="s">
        <v>734</v>
      </c>
      <c r="I146" s="80">
        <f>85.56+105.798</f>
        <v>191.358</v>
      </c>
      <c r="J146" s="80">
        <v>105.798</v>
      </c>
      <c r="K146" s="82" t="s">
        <v>348</v>
      </c>
      <c r="L146" s="82" t="s">
        <v>30</v>
      </c>
      <c r="M146" s="82" t="s">
        <v>31</v>
      </c>
      <c r="N146" s="82" t="s">
        <v>32</v>
      </c>
      <c r="O146" s="82" t="s">
        <v>32</v>
      </c>
      <c r="P146" s="82" t="s">
        <v>32</v>
      </c>
      <c r="Q146" s="85" t="s">
        <v>174</v>
      </c>
      <c r="R146" s="86" t="s">
        <v>646</v>
      </c>
      <c r="S146" s="86" t="s">
        <v>278</v>
      </c>
      <c r="T146" s="87">
        <v>1</v>
      </c>
      <c r="U146" s="87"/>
      <c r="V146" s="93">
        <v>1.7</v>
      </c>
      <c r="W146" s="91"/>
      <c r="X146" s="88"/>
      <c r="Y146" s="88"/>
      <c r="Z146" s="89"/>
      <c r="AA146" s="89"/>
      <c r="AB146" s="143">
        <v>2</v>
      </c>
      <c r="AC146" s="144" t="s">
        <v>1187</v>
      </c>
      <c r="AD146" s="144">
        <v>7</v>
      </c>
      <c r="AE146" s="144" t="s">
        <v>1187</v>
      </c>
    </row>
    <row r="147" spans="1:31" s="90" customFormat="1" x14ac:dyDescent="0.25">
      <c r="A147" s="80">
        <v>116</v>
      </c>
      <c r="B147" s="81" t="s">
        <v>735</v>
      </c>
      <c r="C147" s="82" t="s">
        <v>736</v>
      </c>
      <c r="D147" s="54" t="s">
        <v>737</v>
      </c>
      <c r="E147" s="54" t="s">
        <v>738</v>
      </c>
      <c r="F147" s="54" t="s">
        <v>739</v>
      </c>
      <c r="G147" s="95" t="s">
        <v>740</v>
      </c>
      <c r="H147" s="82">
        <v>409</v>
      </c>
      <c r="I147" s="80">
        <f>409*2</f>
        <v>818</v>
      </c>
      <c r="J147" s="82">
        <v>409</v>
      </c>
      <c r="K147" s="82" t="s">
        <v>348</v>
      </c>
      <c r="L147" s="82" t="s">
        <v>30</v>
      </c>
      <c r="M147" s="82" t="s">
        <v>31</v>
      </c>
      <c r="N147" s="82" t="s">
        <v>32</v>
      </c>
      <c r="O147" s="82" t="s">
        <v>32</v>
      </c>
      <c r="P147" s="82" t="s">
        <v>32</v>
      </c>
      <c r="Q147" s="92" t="s">
        <v>504</v>
      </c>
      <c r="R147" s="86" t="s">
        <v>646</v>
      </c>
      <c r="S147" s="86" t="s">
        <v>278</v>
      </c>
      <c r="T147" s="87">
        <v>1</v>
      </c>
      <c r="U147" s="87"/>
      <c r="V147" s="94"/>
      <c r="W147" s="25" t="s">
        <v>542</v>
      </c>
      <c r="X147" s="88"/>
      <c r="Y147" s="88"/>
      <c r="Z147" s="89"/>
      <c r="AA147" s="89"/>
      <c r="AB147" s="143"/>
      <c r="AC147" s="145"/>
      <c r="AD147" s="145"/>
      <c r="AE147" s="145"/>
    </row>
    <row r="148" spans="1:31" s="90" customFormat="1" ht="36" x14ac:dyDescent="0.25">
      <c r="A148" s="80">
        <v>117</v>
      </c>
      <c r="B148" s="81" t="s">
        <v>741</v>
      </c>
      <c r="C148" s="82" t="s">
        <v>742</v>
      </c>
      <c r="D148" s="54" t="s">
        <v>743</v>
      </c>
      <c r="E148" s="54" t="s">
        <v>744</v>
      </c>
      <c r="F148" s="54" t="s">
        <v>745</v>
      </c>
      <c r="G148" s="95">
        <v>430</v>
      </c>
      <c r="H148" s="82" t="s">
        <v>746</v>
      </c>
      <c r="I148" s="80">
        <f>127.842+127</f>
        <v>254.84199999999998</v>
      </c>
      <c r="J148" s="80">
        <v>127.842</v>
      </c>
      <c r="K148" s="82" t="s">
        <v>348</v>
      </c>
      <c r="L148" s="82" t="s">
        <v>30</v>
      </c>
      <c r="M148" s="82" t="s">
        <v>31</v>
      </c>
      <c r="N148" s="82" t="s">
        <v>32</v>
      </c>
      <c r="O148" s="82" t="s">
        <v>32</v>
      </c>
      <c r="P148" s="82" t="s">
        <v>32</v>
      </c>
      <c r="Q148" s="92" t="s">
        <v>504</v>
      </c>
      <c r="R148" s="86" t="s">
        <v>646</v>
      </c>
      <c r="S148" s="86" t="s">
        <v>278</v>
      </c>
      <c r="T148" s="87">
        <v>1</v>
      </c>
      <c r="U148" s="87"/>
      <c r="V148" s="94"/>
      <c r="W148" s="91"/>
      <c r="X148" s="88"/>
      <c r="Y148" s="88"/>
      <c r="Z148" s="89"/>
      <c r="AA148" s="89"/>
      <c r="AB148" s="143"/>
      <c r="AC148" s="145"/>
      <c r="AD148" s="145"/>
      <c r="AE148" s="145"/>
    </row>
    <row r="149" spans="1:31" s="90" customFormat="1" ht="48" x14ac:dyDescent="0.25">
      <c r="A149" s="80">
        <v>118</v>
      </c>
      <c r="B149" s="81" t="s">
        <v>747</v>
      </c>
      <c r="C149" s="82" t="s">
        <v>748</v>
      </c>
      <c r="D149" s="54" t="s">
        <v>749</v>
      </c>
      <c r="E149" s="54" t="s">
        <v>750</v>
      </c>
      <c r="F149" s="54" t="s">
        <v>751</v>
      </c>
      <c r="G149" s="95">
        <v>530</v>
      </c>
      <c r="H149" s="82" t="s">
        <v>752</v>
      </c>
      <c r="I149" s="80">
        <f>158.226+156.966</f>
        <v>315.19200000000001</v>
      </c>
      <c r="J149" s="80">
        <v>158.226</v>
      </c>
      <c r="K149" s="82" t="s">
        <v>348</v>
      </c>
      <c r="L149" s="82" t="s">
        <v>30</v>
      </c>
      <c r="M149" s="82" t="s">
        <v>31</v>
      </c>
      <c r="N149" s="82" t="s">
        <v>32</v>
      </c>
      <c r="O149" s="82" t="s">
        <v>32</v>
      </c>
      <c r="P149" s="82" t="s">
        <v>32</v>
      </c>
      <c r="Q149" s="92" t="s">
        <v>504</v>
      </c>
      <c r="R149" s="86" t="s">
        <v>646</v>
      </c>
      <c r="S149" s="86" t="s">
        <v>278</v>
      </c>
      <c r="T149" s="87">
        <v>1</v>
      </c>
      <c r="U149" s="87"/>
      <c r="V149" s="94"/>
      <c r="W149" s="91"/>
      <c r="X149" s="88"/>
      <c r="Y149" s="88"/>
      <c r="Z149" s="89"/>
      <c r="AA149" s="89"/>
      <c r="AB149" s="143"/>
      <c r="AC149" s="145"/>
      <c r="AD149" s="145"/>
      <c r="AE149" s="145"/>
    </row>
    <row r="150" spans="1:31" s="90" customFormat="1" ht="24" x14ac:dyDescent="0.25">
      <c r="A150" s="80">
        <v>119</v>
      </c>
      <c r="B150" s="81" t="s">
        <v>753</v>
      </c>
      <c r="C150" s="82" t="s">
        <v>743</v>
      </c>
      <c r="D150" s="54" t="s">
        <v>754</v>
      </c>
      <c r="E150" s="54" t="s">
        <v>755</v>
      </c>
      <c r="F150" s="54" t="s">
        <v>756</v>
      </c>
      <c r="G150" s="95">
        <v>330</v>
      </c>
      <c r="H150" s="82" t="s">
        <v>757</v>
      </c>
      <c r="I150" s="80">
        <f>97.706+96.93</f>
        <v>194.63600000000002</v>
      </c>
      <c r="J150" s="80">
        <v>97.706000000000003</v>
      </c>
      <c r="K150" s="82" t="s">
        <v>190</v>
      </c>
      <c r="L150" s="82" t="s">
        <v>30</v>
      </c>
      <c r="M150" s="82" t="s">
        <v>31</v>
      </c>
      <c r="N150" s="82" t="s">
        <v>32</v>
      </c>
      <c r="O150" s="82" t="s">
        <v>32</v>
      </c>
      <c r="P150" s="82" t="s">
        <v>32</v>
      </c>
      <c r="Q150" s="92" t="s">
        <v>504</v>
      </c>
      <c r="R150" s="97" t="s">
        <v>646</v>
      </c>
      <c r="S150" s="86" t="s">
        <v>278</v>
      </c>
      <c r="T150" s="87">
        <v>2</v>
      </c>
      <c r="U150" s="87"/>
      <c r="V150" s="94"/>
      <c r="W150" s="91"/>
      <c r="X150" s="88"/>
      <c r="Y150" s="88"/>
      <c r="Z150" s="89"/>
      <c r="AA150" s="89"/>
      <c r="AB150" s="143"/>
      <c r="AC150" s="145"/>
      <c r="AD150" s="145"/>
      <c r="AE150" s="145"/>
    </row>
    <row r="151" spans="1:31" s="90" customFormat="1" ht="48" x14ac:dyDescent="0.25">
      <c r="A151" s="80">
        <v>120</v>
      </c>
      <c r="B151" s="81" t="s">
        <v>758</v>
      </c>
      <c r="C151" s="82" t="s">
        <v>759</v>
      </c>
      <c r="D151" s="54" t="s">
        <v>760</v>
      </c>
      <c r="E151" s="54" t="s">
        <v>761</v>
      </c>
      <c r="F151" s="54" t="s">
        <v>762</v>
      </c>
      <c r="G151" s="95" t="s">
        <v>763</v>
      </c>
      <c r="H151" s="82" t="s">
        <v>764</v>
      </c>
      <c r="I151" s="80">
        <f>462+562</f>
        <v>1024</v>
      </c>
      <c r="J151" s="80">
        <v>562</v>
      </c>
      <c r="K151" s="82" t="s">
        <v>348</v>
      </c>
      <c r="L151" s="82" t="s">
        <v>30</v>
      </c>
      <c r="M151" s="82" t="s">
        <v>31</v>
      </c>
      <c r="N151" s="82" t="s">
        <v>32</v>
      </c>
      <c r="O151" s="82" t="s">
        <v>32</v>
      </c>
      <c r="P151" s="82" t="s">
        <v>32</v>
      </c>
      <c r="Q151" s="92" t="s">
        <v>504</v>
      </c>
      <c r="R151" s="86" t="s">
        <v>646</v>
      </c>
      <c r="S151" s="86" t="s">
        <v>278</v>
      </c>
      <c r="T151" s="87">
        <v>1</v>
      </c>
      <c r="U151" s="87"/>
      <c r="V151" s="94"/>
      <c r="W151" s="25" t="s">
        <v>765</v>
      </c>
      <c r="X151" s="88"/>
      <c r="Y151" s="88"/>
      <c r="Z151" s="89"/>
      <c r="AA151" s="89"/>
      <c r="AB151" s="143"/>
      <c r="AC151" s="145"/>
      <c r="AD151" s="145"/>
      <c r="AE151" s="145"/>
    </row>
    <row r="152" spans="1:31" s="90" customFormat="1" ht="48" x14ac:dyDescent="0.25">
      <c r="A152" s="80">
        <v>121</v>
      </c>
      <c r="B152" s="81" t="s">
        <v>766</v>
      </c>
      <c r="C152" s="82" t="s">
        <v>767</v>
      </c>
      <c r="D152" s="54" t="s">
        <v>768</v>
      </c>
      <c r="E152" s="54" t="s">
        <v>769</v>
      </c>
      <c r="F152" s="54" t="s">
        <v>770</v>
      </c>
      <c r="G152" s="95" t="s">
        <v>771</v>
      </c>
      <c r="H152" s="82" t="s">
        <v>772</v>
      </c>
      <c r="I152" s="80">
        <f>306.948+308.834</f>
        <v>615.78199999999993</v>
      </c>
      <c r="J152" s="80">
        <v>308.834</v>
      </c>
      <c r="K152" s="82" t="s">
        <v>348</v>
      </c>
      <c r="L152" s="82" t="s">
        <v>30</v>
      </c>
      <c r="M152" s="82" t="s">
        <v>31</v>
      </c>
      <c r="N152" s="82" t="s">
        <v>32</v>
      </c>
      <c r="O152" s="82" t="s">
        <v>32</v>
      </c>
      <c r="P152" s="82" t="s">
        <v>32</v>
      </c>
      <c r="Q152" s="92" t="s">
        <v>504</v>
      </c>
      <c r="R152" s="86" t="s">
        <v>646</v>
      </c>
      <c r="S152" s="86" t="s">
        <v>278</v>
      </c>
      <c r="T152" s="87">
        <v>1</v>
      </c>
      <c r="U152" s="87"/>
      <c r="V152" s="96"/>
      <c r="W152" s="25" t="s">
        <v>647</v>
      </c>
      <c r="X152" s="88"/>
      <c r="Y152" s="88"/>
      <c r="Z152" s="89"/>
      <c r="AA152" s="89"/>
      <c r="AB152" s="143"/>
      <c r="AC152" s="146"/>
      <c r="AD152" s="146"/>
      <c r="AE152" s="146"/>
    </row>
    <row r="153" spans="1:31" s="90" customFormat="1" ht="48" x14ac:dyDescent="0.25">
      <c r="A153" s="80">
        <v>122</v>
      </c>
      <c r="B153" s="81" t="s">
        <v>773</v>
      </c>
      <c r="C153" s="82" t="s">
        <v>774</v>
      </c>
      <c r="D153" s="54" t="s">
        <v>775</v>
      </c>
      <c r="E153" s="54" t="s">
        <v>776</v>
      </c>
      <c r="F153" s="54" t="s">
        <v>777</v>
      </c>
      <c r="G153" s="95" t="s">
        <v>778</v>
      </c>
      <c r="H153" s="82" t="s">
        <v>779</v>
      </c>
      <c r="I153" s="80">
        <f>883.5+910</f>
        <v>1793.5</v>
      </c>
      <c r="J153" s="80">
        <v>910</v>
      </c>
      <c r="K153" s="82" t="s">
        <v>348</v>
      </c>
      <c r="L153" s="82" t="s">
        <v>30</v>
      </c>
      <c r="M153" s="82" t="s">
        <v>31</v>
      </c>
      <c r="N153" s="82" t="s">
        <v>32</v>
      </c>
      <c r="O153" s="82" t="s">
        <v>32</v>
      </c>
      <c r="P153" s="82" t="s">
        <v>32</v>
      </c>
      <c r="Q153" s="92" t="s">
        <v>504</v>
      </c>
      <c r="R153" s="86" t="s">
        <v>646</v>
      </c>
      <c r="S153" s="86" t="s">
        <v>278</v>
      </c>
      <c r="T153" s="87">
        <v>1</v>
      </c>
      <c r="U153" s="87"/>
      <c r="V153" s="93">
        <v>1.5</v>
      </c>
      <c r="W153" s="25" t="s">
        <v>780</v>
      </c>
      <c r="X153" s="88"/>
      <c r="Y153" s="88"/>
      <c r="Z153" s="89"/>
      <c r="AA153" s="89"/>
      <c r="AB153" s="143">
        <v>1</v>
      </c>
      <c r="AC153" s="144" t="s">
        <v>1186</v>
      </c>
      <c r="AD153" s="144">
        <v>8</v>
      </c>
      <c r="AE153" s="144" t="s">
        <v>1189</v>
      </c>
    </row>
    <row r="154" spans="1:31" s="90" customFormat="1" ht="48" x14ac:dyDescent="0.25">
      <c r="A154" s="80">
        <v>123</v>
      </c>
      <c r="B154" s="81" t="s">
        <v>781</v>
      </c>
      <c r="C154" s="82" t="s">
        <v>782</v>
      </c>
      <c r="D154" s="54" t="s">
        <v>783</v>
      </c>
      <c r="E154" s="54" t="s">
        <v>784</v>
      </c>
      <c r="F154" s="54" t="s">
        <v>785</v>
      </c>
      <c r="G154" s="95" t="s">
        <v>786</v>
      </c>
      <c r="H154" s="82" t="s">
        <v>787</v>
      </c>
      <c r="I154" s="80">
        <f>639.39+636.4</f>
        <v>1275.79</v>
      </c>
      <c r="J154" s="80">
        <v>639.39499999999998</v>
      </c>
      <c r="K154" s="82" t="s">
        <v>29</v>
      </c>
      <c r="L154" s="82" t="s">
        <v>30</v>
      </c>
      <c r="M154" s="82" t="s">
        <v>31</v>
      </c>
      <c r="N154" s="82" t="s">
        <v>32</v>
      </c>
      <c r="O154" s="82" t="s">
        <v>32</v>
      </c>
      <c r="P154" s="82" t="s">
        <v>32</v>
      </c>
      <c r="Q154" s="92" t="s">
        <v>504</v>
      </c>
      <c r="R154" s="86" t="s">
        <v>646</v>
      </c>
      <c r="S154" s="86" t="s">
        <v>278</v>
      </c>
      <c r="T154" s="87">
        <v>1</v>
      </c>
      <c r="U154" s="87"/>
      <c r="V154" s="96"/>
      <c r="W154" s="25" t="s">
        <v>647</v>
      </c>
      <c r="X154" s="88"/>
      <c r="Y154" s="88"/>
      <c r="Z154" s="89"/>
      <c r="AA154" s="89"/>
      <c r="AB154" s="143"/>
      <c r="AC154" s="146"/>
      <c r="AD154" s="146"/>
      <c r="AE154" s="146"/>
    </row>
    <row r="155" spans="1:31" s="90" customFormat="1" x14ac:dyDescent="0.25">
      <c r="A155" s="80"/>
      <c r="B155" s="81" t="s">
        <v>115</v>
      </c>
      <c r="C155" s="82"/>
      <c r="D155" s="54" t="s">
        <v>788</v>
      </c>
      <c r="E155" s="54"/>
      <c r="F155" s="54"/>
      <c r="G155" s="95"/>
      <c r="H155" s="82"/>
      <c r="I155" s="80"/>
      <c r="J155" s="80"/>
      <c r="K155" s="82"/>
      <c r="L155" s="82"/>
      <c r="M155" s="82"/>
      <c r="N155" s="82"/>
      <c r="O155" s="82"/>
      <c r="P155" s="82"/>
      <c r="Q155" s="92"/>
      <c r="R155" s="86"/>
      <c r="S155" s="86"/>
      <c r="T155" s="87"/>
      <c r="U155" s="87"/>
      <c r="V155" s="87"/>
      <c r="W155" s="91"/>
      <c r="X155" s="88"/>
      <c r="Y155" s="88"/>
      <c r="Z155" s="89"/>
      <c r="AA155" s="89"/>
      <c r="AB155" s="142"/>
      <c r="AC155" s="142"/>
      <c r="AD155" s="142"/>
      <c r="AE155" s="142"/>
    </row>
    <row r="156" spans="1:31" s="90" customFormat="1" ht="48" x14ac:dyDescent="0.25">
      <c r="A156" s="80">
        <v>124</v>
      </c>
      <c r="B156" s="81" t="s">
        <v>789</v>
      </c>
      <c r="C156" s="82" t="s">
        <v>790</v>
      </c>
      <c r="D156" s="54" t="s">
        <v>791</v>
      </c>
      <c r="E156" s="54" t="s">
        <v>792</v>
      </c>
      <c r="F156" s="54" t="s">
        <v>793</v>
      </c>
      <c r="G156" s="83" t="s">
        <v>534</v>
      </c>
      <c r="H156" s="82">
        <v>109.2</v>
      </c>
      <c r="I156" s="80">
        <f>109.2*2</f>
        <v>218.4</v>
      </c>
      <c r="J156" s="82">
        <v>109.2</v>
      </c>
      <c r="K156" s="82" t="s">
        <v>180</v>
      </c>
      <c r="L156" s="82" t="s">
        <v>30</v>
      </c>
      <c r="M156" s="82" t="s">
        <v>31</v>
      </c>
      <c r="N156" s="82" t="s">
        <v>32</v>
      </c>
      <c r="O156" s="82" t="s">
        <v>32</v>
      </c>
      <c r="P156" s="82" t="s">
        <v>32</v>
      </c>
      <c r="Q156" s="92" t="s">
        <v>174</v>
      </c>
      <c r="R156" s="86" t="s">
        <v>646</v>
      </c>
      <c r="S156" s="86" t="s">
        <v>278</v>
      </c>
      <c r="T156" s="87">
        <v>1</v>
      </c>
      <c r="U156" s="87"/>
      <c r="V156" s="93">
        <v>0.6</v>
      </c>
      <c r="W156" s="97" t="s">
        <v>794</v>
      </c>
      <c r="X156" s="88"/>
      <c r="Y156" s="88"/>
      <c r="Z156" s="89"/>
      <c r="AA156" s="89"/>
      <c r="AB156" s="142"/>
      <c r="AC156" s="142"/>
      <c r="AD156" s="142"/>
      <c r="AE156" s="142"/>
    </row>
    <row r="157" spans="1:31" s="90" customFormat="1" ht="48" x14ac:dyDescent="0.25">
      <c r="A157" s="80">
        <v>125</v>
      </c>
      <c r="B157" s="81" t="s">
        <v>795</v>
      </c>
      <c r="C157" s="82" t="s">
        <v>796</v>
      </c>
      <c r="D157" s="54" t="s">
        <v>797</v>
      </c>
      <c r="E157" s="54"/>
      <c r="F157" s="54" t="s">
        <v>798</v>
      </c>
      <c r="G157" s="83" t="s">
        <v>799</v>
      </c>
      <c r="H157" s="82" t="s">
        <v>800</v>
      </c>
      <c r="I157" s="80">
        <f>457.1+367.1</f>
        <v>824.2</v>
      </c>
      <c r="J157" s="80">
        <v>457.1</v>
      </c>
      <c r="K157" s="82" t="s">
        <v>348</v>
      </c>
      <c r="L157" s="82" t="s">
        <v>30</v>
      </c>
      <c r="M157" s="82" t="s">
        <v>31</v>
      </c>
      <c r="N157" s="82" t="s">
        <v>32</v>
      </c>
      <c r="O157" s="82" t="s">
        <v>32</v>
      </c>
      <c r="P157" s="82" t="s">
        <v>32</v>
      </c>
      <c r="Q157" s="92" t="s">
        <v>174</v>
      </c>
      <c r="R157" s="86" t="s">
        <v>646</v>
      </c>
      <c r="S157" s="86" t="s">
        <v>278</v>
      </c>
      <c r="T157" s="87">
        <v>1</v>
      </c>
      <c r="U157" s="87"/>
      <c r="V157" s="96"/>
      <c r="W157" s="97" t="s">
        <v>801</v>
      </c>
      <c r="X157" s="88"/>
      <c r="Y157" s="88"/>
      <c r="Z157" s="89"/>
      <c r="AA157" s="89"/>
      <c r="AB157" s="142"/>
      <c r="AC157" s="142"/>
      <c r="AD157" s="142"/>
      <c r="AE157" s="142"/>
    </row>
    <row r="158" spans="1:31" s="90" customFormat="1" ht="36" x14ac:dyDescent="0.25">
      <c r="A158" s="80">
        <v>126</v>
      </c>
      <c r="B158" s="81" t="s">
        <v>802</v>
      </c>
      <c r="C158" s="82" t="s">
        <v>803</v>
      </c>
      <c r="D158" s="54" t="s">
        <v>804</v>
      </c>
      <c r="E158" s="54" t="s">
        <v>803</v>
      </c>
      <c r="F158" s="54" t="s">
        <v>805</v>
      </c>
      <c r="G158" s="83" t="s">
        <v>806</v>
      </c>
      <c r="H158" s="82">
        <v>102</v>
      </c>
      <c r="I158" s="80">
        <v>102</v>
      </c>
      <c r="J158" s="80">
        <v>102</v>
      </c>
      <c r="K158" s="82" t="s">
        <v>277</v>
      </c>
      <c r="L158" s="82" t="s">
        <v>30</v>
      </c>
      <c r="M158" s="82" t="s">
        <v>31</v>
      </c>
      <c r="N158" s="82" t="s">
        <v>48</v>
      </c>
      <c r="O158" s="82" t="s">
        <v>95</v>
      </c>
      <c r="P158" s="82" t="s">
        <v>95</v>
      </c>
      <c r="Q158" s="98" t="s">
        <v>807</v>
      </c>
      <c r="R158" s="86" t="s">
        <v>646</v>
      </c>
      <c r="S158" s="86" t="s">
        <v>278</v>
      </c>
      <c r="T158" s="87">
        <v>1</v>
      </c>
      <c r="U158" s="87">
        <v>4</v>
      </c>
      <c r="V158" s="87"/>
      <c r="W158" s="91"/>
      <c r="X158" s="99" t="s">
        <v>808</v>
      </c>
      <c r="Y158" s="99" t="s">
        <v>809</v>
      </c>
      <c r="Z158" s="89"/>
      <c r="AA158" s="89"/>
      <c r="AB158" s="142"/>
      <c r="AC158" s="142"/>
      <c r="AD158" s="142"/>
      <c r="AE158" s="142"/>
    </row>
    <row r="159" spans="1:31" s="90" customFormat="1" x14ac:dyDescent="0.25">
      <c r="A159" s="80"/>
      <c r="B159" s="81" t="s">
        <v>141</v>
      </c>
      <c r="C159" s="82"/>
      <c r="D159" s="54"/>
      <c r="E159" s="54"/>
      <c r="F159" s="54" t="s">
        <v>810</v>
      </c>
      <c r="G159" s="83"/>
      <c r="H159" s="82"/>
      <c r="I159" s="80"/>
      <c r="J159" s="80"/>
      <c r="K159" s="82"/>
      <c r="L159" s="82"/>
      <c r="M159" s="82"/>
      <c r="N159" s="82"/>
      <c r="O159" s="82"/>
      <c r="P159" s="82"/>
      <c r="Q159" s="98"/>
      <c r="R159" s="86"/>
      <c r="S159" s="86"/>
      <c r="T159" s="87"/>
      <c r="U159" s="87"/>
      <c r="V159" s="87"/>
      <c r="W159" s="91"/>
      <c r="X159" s="88"/>
      <c r="Y159" s="88"/>
      <c r="Z159" s="89"/>
      <c r="AA159" s="89"/>
      <c r="AB159" s="142"/>
      <c r="AC159" s="142"/>
      <c r="AD159" s="142"/>
      <c r="AE159" s="142"/>
    </row>
    <row r="160" spans="1:31" s="90" customFormat="1" ht="24" x14ac:dyDescent="0.25">
      <c r="A160" s="80"/>
      <c r="B160" s="81" t="s">
        <v>811</v>
      </c>
      <c r="C160" s="82"/>
      <c r="D160" s="54" t="s">
        <v>812</v>
      </c>
      <c r="E160" s="54"/>
      <c r="F160" s="54" t="s">
        <v>813</v>
      </c>
      <c r="G160" s="83"/>
      <c r="H160" s="82"/>
      <c r="I160" s="80"/>
      <c r="J160" s="80"/>
      <c r="K160" s="82"/>
      <c r="L160" s="82"/>
      <c r="M160" s="82"/>
      <c r="N160" s="82"/>
      <c r="O160" s="82"/>
      <c r="P160" s="82"/>
      <c r="Q160" s="98"/>
      <c r="R160" s="86"/>
      <c r="S160" s="86"/>
      <c r="T160" s="87"/>
      <c r="U160" s="87"/>
      <c r="V160" s="87"/>
      <c r="W160" s="91"/>
      <c r="X160" s="88"/>
      <c r="Y160" s="88"/>
      <c r="Z160" s="89"/>
      <c r="AA160" s="89"/>
      <c r="AB160" s="142"/>
      <c r="AC160" s="142"/>
      <c r="AD160" s="142"/>
      <c r="AE160" s="142"/>
    </row>
    <row r="161" spans="1:31" s="90" customFormat="1" ht="36" x14ac:dyDescent="0.25">
      <c r="A161" s="80">
        <v>127</v>
      </c>
      <c r="B161" s="100" t="s">
        <v>814</v>
      </c>
      <c r="C161" s="101" t="s">
        <v>815</v>
      </c>
      <c r="D161" s="54" t="s">
        <v>816</v>
      </c>
      <c r="E161" s="54"/>
      <c r="F161" s="54" t="s">
        <v>817</v>
      </c>
      <c r="G161" s="102" t="s">
        <v>818</v>
      </c>
      <c r="H161" s="101">
        <v>20.420000000000002</v>
      </c>
      <c r="I161" s="80">
        <f>20.42*2</f>
        <v>40.840000000000003</v>
      </c>
      <c r="J161" s="101">
        <v>20.420000000000002</v>
      </c>
      <c r="K161" s="101" t="s">
        <v>819</v>
      </c>
      <c r="L161" s="82" t="s">
        <v>30</v>
      </c>
      <c r="M161" s="82" t="s">
        <v>31</v>
      </c>
      <c r="N161" s="82" t="s">
        <v>32</v>
      </c>
      <c r="O161" s="82" t="s">
        <v>32</v>
      </c>
      <c r="P161" s="82" t="s">
        <v>32</v>
      </c>
      <c r="Q161" s="98" t="s">
        <v>807</v>
      </c>
      <c r="R161" s="97" t="s">
        <v>646</v>
      </c>
      <c r="S161" s="86" t="s">
        <v>278</v>
      </c>
      <c r="T161" s="87">
        <v>2</v>
      </c>
      <c r="U161" s="87"/>
      <c r="V161" s="87"/>
      <c r="W161" s="91"/>
      <c r="X161" s="99" t="s">
        <v>69</v>
      </c>
      <c r="Y161" s="99" t="s">
        <v>820</v>
      </c>
      <c r="Z161" s="89"/>
      <c r="AA161" s="89"/>
      <c r="AB161" s="142"/>
      <c r="AC161" s="142"/>
      <c r="AD161" s="142"/>
      <c r="AE161" s="142"/>
    </row>
    <row r="162" spans="1:31" s="90" customFormat="1" ht="48" x14ac:dyDescent="0.25">
      <c r="A162" s="80">
        <v>128</v>
      </c>
      <c r="B162" s="100" t="s">
        <v>821</v>
      </c>
      <c r="C162" s="101" t="s">
        <v>822</v>
      </c>
      <c r="D162" s="103" t="s">
        <v>823</v>
      </c>
      <c r="E162" s="103" t="s">
        <v>822</v>
      </c>
      <c r="F162" s="103" t="s">
        <v>824</v>
      </c>
      <c r="G162" s="102" t="s">
        <v>825</v>
      </c>
      <c r="H162" s="101">
        <v>110</v>
      </c>
      <c r="I162" s="80">
        <f>110*2</f>
        <v>220</v>
      </c>
      <c r="J162" s="101">
        <v>110</v>
      </c>
      <c r="K162" s="101" t="s">
        <v>348</v>
      </c>
      <c r="L162" s="82" t="s">
        <v>238</v>
      </c>
      <c r="M162" s="82" t="s">
        <v>31</v>
      </c>
      <c r="N162" s="82" t="s">
        <v>48</v>
      </c>
      <c r="O162" s="82" t="s">
        <v>48</v>
      </c>
      <c r="P162" s="82" t="s">
        <v>48</v>
      </c>
      <c r="Q162" s="85" t="s">
        <v>283</v>
      </c>
      <c r="R162" s="97" t="s">
        <v>646</v>
      </c>
      <c r="S162" s="86" t="s">
        <v>278</v>
      </c>
      <c r="T162" s="87">
        <v>2</v>
      </c>
      <c r="U162" s="87"/>
      <c r="V162" s="87"/>
      <c r="W162" s="91"/>
      <c r="X162" s="99" t="s">
        <v>69</v>
      </c>
      <c r="Y162" s="99" t="s">
        <v>820</v>
      </c>
      <c r="Z162" s="89"/>
      <c r="AA162" s="104" t="s">
        <v>826</v>
      </c>
      <c r="AB162" s="142"/>
      <c r="AC162" s="142"/>
      <c r="AD162" s="142"/>
      <c r="AE162" s="142"/>
    </row>
    <row r="163" spans="1:31" s="90" customFormat="1" ht="36" x14ac:dyDescent="0.25">
      <c r="A163" s="80">
        <v>129</v>
      </c>
      <c r="B163" s="100" t="s">
        <v>827</v>
      </c>
      <c r="C163" s="101" t="s">
        <v>828</v>
      </c>
      <c r="D163" s="54" t="s">
        <v>829</v>
      </c>
      <c r="E163" s="54"/>
      <c r="F163" s="54" t="s">
        <v>830</v>
      </c>
      <c r="G163" s="102" t="s">
        <v>831</v>
      </c>
      <c r="H163" s="101" t="s">
        <v>832</v>
      </c>
      <c r="I163" s="80">
        <f>97.2+96.3</f>
        <v>193.5</v>
      </c>
      <c r="J163" s="80">
        <v>97.2</v>
      </c>
      <c r="K163" s="101" t="s">
        <v>277</v>
      </c>
      <c r="L163" s="82" t="s">
        <v>30</v>
      </c>
      <c r="M163" s="82" t="s">
        <v>31</v>
      </c>
      <c r="N163" s="82" t="s">
        <v>32</v>
      </c>
      <c r="O163" s="82" t="s">
        <v>32</v>
      </c>
      <c r="P163" s="82" t="s">
        <v>32</v>
      </c>
      <c r="Q163" s="85" t="s">
        <v>174</v>
      </c>
      <c r="R163" s="97" t="s">
        <v>646</v>
      </c>
      <c r="S163" s="86" t="s">
        <v>278</v>
      </c>
      <c r="T163" s="87">
        <v>2</v>
      </c>
      <c r="U163" s="87"/>
      <c r="V163" s="87"/>
      <c r="W163" s="91"/>
      <c r="X163" s="99" t="s">
        <v>833</v>
      </c>
      <c r="Y163" s="99" t="s">
        <v>834</v>
      </c>
      <c r="Z163" s="89"/>
      <c r="AA163" s="104" t="s">
        <v>826</v>
      </c>
      <c r="AB163" s="142"/>
      <c r="AC163" s="142"/>
      <c r="AD163" s="142"/>
      <c r="AE163" s="142"/>
    </row>
    <row r="164" spans="1:31" s="90" customFormat="1" ht="31.2" x14ac:dyDescent="0.25">
      <c r="A164" s="80">
        <v>130</v>
      </c>
      <c r="B164" s="100" t="s">
        <v>835</v>
      </c>
      <c r="C164" s="101" t="s">
        <v>836</v>
      </c>
      <c r="D164" s="54" t="s">
        <v>837</v>
      </c>
      <c r="E164" s="54"/>
      <c r="F164" s="54" t="s">
        <v>838</v>
      </c>
      <c r="G164" s="102" t="s">
        <v>839</v>
      </c>
      <c r="H164" s="101">
        <v>20.5</v>
      </c>
      <c r="I164" s="80">
        <f>20.5*2</f>
        <v>41</v>
      </c>
      <c r="J164" s="101">
        <v>20.5</v>
      </c>
      <c r="K164" s="101" t="s">
        <v>819</v>
      </c>
      <c r="L164" s="82" t="s">
        <v>30</v>
      </c>
      <c r="M164" s="82" t="s">
        <v>31</v>
      </c>
      <c r="N164" s="82" t="s">
        <v>32</v>
      </c>
      <c r="O164" s="82" t="s">
        <v>32</v>
      </c>
      <c r="P164" s="82" t="s">
        <v>32</v>
      </c>
      <c r="Q164" s="98" t="s">
        <v>807</v>
      </c>
      <c r="R164" s="97" t="s">
        <v>646</v>
      </c>
      <c r="S164" s="86" t="s">
        <v>278</v>
      </c>
      <c r="T164" s="87">
        <v>2</v>
      </c>
      <c r="U164" s="87"/>
      <c r="V164" s="87"/>
      <c r="W164" s="91"/>
      <c r="X164" s="99" t="s">
        <v>833</v>
      </c>
      <c r="Y164" s="99" t="s">
        <v>834</v>
      </c>
      <c r="Z164" s="89"/>
      <c r="AA164" s="104" t="s">
        <v>826</v>
      </c>
      <c r="AB164" s="142"/>
      <c r="AC164" s="142"/>
      <c r="AD164" s="142"/>
      <c r="AE164" s="142"/>
    </row>
    <row r="165" spans="1:31" s="90" customFormat="1" x14ac:dyDescent="0.25">
      <c r="A165" s="80"/>
      <c r="B165" s="100" t="s">
        <v>840</v>
      </c>
      <c r="C165" s="101"/>
      <c r="D165" s="54" t="s">
        <v>841</v>
      </c>
      <c r="E165" s="54"/>
      <c r="F165" s="54"/>
      <c r="G165" s="102"/>
      <c r="H165" s="101"/>
      <c r="I165" s="80"/>
      <c r="J165" s="101"/>
      <c r="K165" s="101"/>
      <c r="L165" s="82"/>
      <c r="M165" s="82"/>
      <c r="N165" s="82"/>
      <c r="O165" s="82"/>
      <c r="P165" s="82"/>
      <c r="Q165" s="98"/>
      <c r="R165" s="97"/>
      <c r="S165" s="86"/>
      <c r="T165" s="87"/>
      <c r="U165" s="87"/>
      <c r="V165" s="87"/>
      <c r="W165" s="91"/>
      <c r="X165" s="88"/>
      <c r="Y165" s="88"/>
      <c r="Z165" s="89"/>
      <c r="AA165" s="89"/>
      <c r="AB165" s="142"/>
      <c r="AC165" s="142"/>
      <c r="AD165" s="142"/>
      <c r="AE165" s="142"/>
    </row>
    <row r="166" spans="1:31" s="90" customFormat="1" ht="24" x14ac:dyDescent="0.25">
      <c r="A166" s="80">
        <v>131</v>
      </c>
      <c r="B166" s="100" t="s">
        <v>842</v>
      </c>
      <c r="C166" s="101" t="s">
        <v>843</v>
      </c>
      <c r="D166" s="54" t="s">
        <v>844</v>
      </c>
      <c r="E166" s="54" t="s">
        <v>845</v>
      </c>
      <c r="F166" s="54" t="s">
        <v>846</v>
      </c>
      <c r="G166" s="102" t="s">
        <v>847</v>
      </c>
      <c r="H166" s="101">
        <v>85.6</v>
      </c>
      <c r="I166" s="80">
        <f>85.6*2</f>
        <v>171.2</v>
      </c>
      <c r="J166" s="101">
        <v>85.6</v>
      </c>
      <c r="K166" s="101" t="s">
        <v>190</v>
      </c>
      <c r="L166" s="82" t="s">
        <v>30</v>
      </c>
      <c r="M166" s="82" t="s">
        <v>31</v>
      </c>
      <c r="N166" s="82" t="s">
        <v>32</v>
      </c>
      <c r="O166" s="82" t="s">
        <v>32</v>
      </c>
      <c r="P166" s="82" t="s">
        <v>32</v>
      </c>
      <c r="Q166" s="98" t="s">
        <v>174</v>
      </c>
      <c r="R166" s="86" t="s">
        <v>646</v>
      </c>
      <c r="S166" s="86" t="s">
        <v>278</v>
      </c>
      <c r="T166" s="87">
        <v>1</v>
      </c>
      <c r="U166" s="87"/>
      <c r="V166" s="105">
        <v>0.2</v>
      </c>
      <c r="W166" s="91"/>
      <c r="X166" s="99" t="s">
        <v>848</v>
      </c>
      <c r="Y166" s="99" t="s">
        <v>820</v>
      </c>
      <c r="Z166" s="89"/>
      <c r="AA166" s="89"/>
      <c r="AB166" s="142"/>
      <c r="AC166" s="142"/>
      <c r="AD166" s="142"/>
      <c r="AE166" s="142"/>
    </row>
    <row r="167" spans="1:31" s="90" customFormat="1" ht="24" x14ac:dyDescent="0.25">
      <c r="A167" s="80">
        <v>132</v>
      </c>
      <c r="B167" s="100" t="s">
        <v>849</v>
      </c>
      <c r="C167" s="101" t="s">
        <v>850</v>
      </c>
      <c r="D167" s="54" t="s">
        <v>851</v>
      </c>
      <c r="E167" s="54"/>
      <c r="F167" s="54" t="s">
        <v>852</v>
      </c>
      <c r="G167" s="102" t="s">
        <v>853</v>
      </c>
      <c r="H167" s="101">
        <v>105.6</v>
      </c>
      <c r="I167" s="80">
        <f>105.6*2</f>
        <v>211.2</v>
      </c>
      <c r="J167" s="101">
        <v>105.6</v>
      </c>
      <c r="K167" s="101" t="s">
        <v>348</v>
      </c>
      <c r="L167" s="82" t="s">
        <v>30</v>
      </c>
      <c r="M167" s="82" t="s">
        <v>31</v>
      </c>
      <c r="N167" s="82" t="s">
        <v>32</v>
      </c>
      <c r="O167" s="82" t="s">
        <v>32</v>
      </c>
      <c r="P167" s="82" t="s">
        <v>32</v>
      </c>
      <c r="Q167" s="98" t="s">
        <v>174</v>
      </c>
      <c r="R167" s="86" t="s">
        <v>646</v>
      </c>
      <c r="S167" s="86" t="s">
        <v>278</v>
      </c>
      <c r="T167" s="87">
        <v>1</v>
      </c>
      <c r="U167" s="87"/>
      <c r="V167" s="105"/>
      <c r="W167" s="91"/>
      <c r="X167" s="88"/>
      <c r="Y167" s="88"/>
      <c r="Z167" s="89"/>
      <c r="AA167" s="89"/>
      <c r="AB167" s="142"/>
      <c r="AC167" s="142"/>
      <c r="AD167" s="142"/>
      <c r="AE167" s="142"/>
    </row>
    <row r="168" spans="1:31" s="90" customFormat="1" x14ac:dyDescent="0.25">
      <c r="A168" s="80"/>
      <c r="B168" s="100" t="s">
        <v>854</v>
      </c>
      <c r="C168" s="101"/>
      <c r="D168" s="54"/>
      <c r="E168" s="54"/>
      <c r="F168" s="54" t="s">
        <v>855</v>
      </c>
      <c r="G168" s="102"/>
      <c r="H168" s="101"/>
      <c r="I168" s="80"/>
      <c r="J168" s="101"/>
      <c r="K168" s="101"/>
      <c r="L168" s="82"/>
      <c r="M168" s="82"/>
      <c r="N168" s="82"/>
      <c r="O168" s="82"/>
      <c r="P168" s="82"/>
      <c r="Q168" s="98"/>
      <c r="R168" s="86"/>
      <c r="S168" s="86"/>
      <c r="T168" s="87"/>
      <c r="U168" s="87"/>
      <c r="V168" s="87"/>
      <c r="W168" s="91"/>
      <c r="X168" s="88"/>
      <c r="Y168" s="88"/>
      <c r="Z168" s="89"/>
      <c r="AA168" s="89"/>
      <c r="AB168" s="142"/>
      <c r="AC168" s="142"/>
      <c r="AD168" s="142"/>
      <c r="AE168" s="142"/>
    </row>
    <row r="169" spans="1:31" s="90" customFormat="1" ht="24" x14ac:dyDescent="0.25">
      <c r="A169" s="80">
        <v>133</v>
      </c>
      <c r="B169" s="100" t="s">
        <v>856</v>
      </c>
      <c r="C169" s="101" t="s">
        <v>857</v>
      </c>
      <c r="D169" s="54" t="s">
        <v>858</v>
      </c>
      <c r="E169" s="54"/>
      <c r="F169" s="54" t="s">
        <v>859</v>
      </c>
      <c r="G169" s="102">
        <v>20</v>
      </c>
      <c r="H169" s="101">
        <v>29.5</v>
      </c>
      <c r="I169" s="80">
        <f>29.5*2</f>
        <v>59</v>
      </c>
      <c r="J169" s="101">
        <v>29.5</v>
      </c>
      <c r="K169" s="101" t="s">
        <v>59</v>
      </c>
      <c r="L169" s="82" t="s">
        <v>30</v>
      </c>
      <c r="M169" s="82" t="s">
        <v>31</v>
      </c>
      <c r="N169" s="82" t="s">
        <v>32</v>
      </c>
      <c r="O169" s="82" t="s">
        <v>32</v>
      </c>
      <c r="P169" s="82" t="s">
        <v>32</v>
      </c>
      <c r="Q169" s="98" t="s">
        <v>174</v>
      </c>
      <c r="R169" s="97" t="s">
        <v>646</v>
      </c>
      <c r="S169" s="86" t="s">
        <v>278</v>
      </c>
      <c r="T169" s="87">
        <v>2</v>
      </c>
      <c r="U169" s="87"/>
      <c r="V169" s="87"/>
      <c r="W169" s="91"/>
      <c r="X169" s="99" t="s">
        <v>860</v>
      </c>
      <c r="Y169" s="99" t="s">
        <v>809</v>
      </c>
      <c r="Z169" s="89"/>
      <c r="AA169" s="89"/>
      <c r="AB169" s="142"/>
      <c r="AC169" s="142"/>
      <c r="AD169" s="142"/>
      <c r="AE169" s="142"/>
    </row>
    <row r="170" spans="1:31" s="90" customFormat="1" x14ac:dyDescent="0.25">
      <c r="A170" s="80"/>
      <c r="B170" s="100" t="s">
        <v>115</v>
      </c>
      <c r="C170" s="101"/>
      <c r="D170" s="54" t="s">
        <v>861</v>
      </c>
      <c r="E170" s="54"/>
      <c r="F170" s="54"/>
      <c r="G170" s="102"/>
      <c r="H170" s="101"/>
      <c r="I170" s="80"/>
      <c r="J170" s="101"/>
      <c r="K170" s="101"/>
      <c r="L170" s="82"/>
      <c r="M170" s="82"/>
      <c r="N170" s="82"/>
      <c r="O170" s="82"/>
      <c r="P170" s="82"/>
      <c r="Q170" s="98"/>
      <c r="R170" s="97"/>
      <c r="S170" s="86"/>
      <c r="T170" s="87"/>
      <c r="U170" s="87"/>
      <c r="V170" s="87"/>
      <c r="W170" s="91"/>
      <c r="X170" s="88"/>
      <c r="Y170" s="88"/>
      <c r="Z170" s="89"/>
      <c r="AA170" s="89"/>
      <c r="AB170" s="142"/>
      <c r="AC170" s="142"/>
      <c r="AD170" s="142"/>
      <c r="AE170" s="142"/>
    </row>
    <row r="171" spans="1:31" s="116" customFormat="1" ht="48" x14ac:dyDescent="0.25">
      <c r="A171" s="106">
        <v>134</v>
      </c>
      <c r="B171" s="107" t="s">
        <v>862</v>
      </c>
      <c r="C171" s="108" t="s">
        <v>863</v>
      </c>
      <c r="D171" s="54" t="s">
        <v>864</v>
      </c>
      <c r="E171" s="54" t="s">
        <v>863</v>
      </c>
      <c r="F171" s="54" t="s">
        <v>865</v>
      </c>
      <c r="G171" s="109" t="s">
        <v>866</v>
      </c>
      <c r="H171" s="108">
        <v>422.68200000000002</v>
      </c>
      <c r="I171" s="108">
        <v>422.68200000000002</v>
      </c>
      <c r="J171" s="108">
        <v>422.68200000000002</v>
      </c>
      <c r="K171" s="110" t="s">
        <v>348</v>
      </c>
      <c r="L171" s="110" t="s">
        <v>94</v>
      </c>
      <c r="M171" s="110" t="s">
        <v>31</v>
      </c>
      <c r="N171" s="110" t="s">
        <v>48</v>
      </c>
      <c r="O171" s="110" t="s">
        <v>95</v>
      </c>
      <c r="P171" s="110" t="s">
        <v>95</v>
      </c>
      <c r="Q171" s="111" t="s">
        <v>867</v>
      </c>
      <c r="R171" s="112" t="s">
        <v>868</v>
      </c>
      <c r="S171" s="112" t="s">
        <v>869</v>
      </c>
      <c r="T171" s="113">
        <v>1</v>
      </c>
      <c r="U171" s="113">
        <v>4</v>
      </c>
      <c r="V171" s="113"/>
      <c r="W171" s="25" t="s">
        <v>870</v>
      </c>
      <c r="X171" s="114"/>
      <c r="Y171" s="114"/>
      <c r="Z171" s="115"/>
      <c r="AA171" s="115"/>
      <c r="AB171" s="147"/>
      <c r="AC171" s="147"/>
      <c r="AD171" s="147"/>
      <c r="AE171" s="147"/>
    </row>
    <row r="172" spans="1:31" s="116" customFormat="1" ht="36" x14ac:dyDescent="0.25">
      <c r="A172" s="106">
        <v>135</v>
      </c>
      <c r="B172" s="107" t="s">
        <v>871</v>
      </c>
      <c r="C172" s="110" t="s">
        <v>872</v>
      </c>
      <c r="D172" s="54" t="s">
        <v>873</v>
      </c>
      <c r="E172" s="54" t="s">
        <v>872</v>
      </c>
      <c r="F172" s="54" t="s">
        <v>874</v>
      </c>
      <c r="G172" s="109" t="s">
        <v>875</v>
      </c>
      <c r="H172" s="108">
        <v>39</v>
      </c>
      <c r="I172" s="108">
        <v>39</v>
      </c>
      <c r="J172" s="108">
        <v>39</v>
      </c>
      <c r="K172" s="110" t="s">
        <v>59</v>
      </c>
      <c r="L172" s="110" t="s">
        <v>94</v>
      </c>
      <c r="M172" s="110" t="s">
        <v>61</v>
      </c>
      <c r="N172" s="110" t="s">
        <v>95</v>
      </c>
      <c r="O172" s="110" t="s">
        <v>62</v>
      </c>
      <c r="P172" s="110" t="s">
        <v>62</v>
      </c>
      <c r="Q172" s="111" t="s">
        <v>876</v>
      </c>
      <c r="R172" s="112" t="s">
        <v>868</v>
      </c>
      <c r="S172" s="112" t="s">
        <v>869</v>
      </c>
      <c r="T172" s="113">
        <v>1</v>
      </c>
      <c r="U172" s="113">
        <v>4</v>
      </c>
      <c r="V172" s="113"/>
      <c r="W172" s="117"/>
      <c r="X172" s="114"/>
      <c r="Y172" s="114"/>
      <c r="Z172" s="115"/>
      <c r="AA172" s="115"/>
      <c r="AB172" s="147"/>
      <c r="AC172" s="147"/>
      <c r="AD172" s="147"/>
      <c r="AE172" s="147"/>
    </row>
    <row r="173" spans="1:31" s="116" customFormat="1" x14ac:dyDescent="0.25">
      <c r="A173" s="106"/>
      <c r="B173" s="107" t="s">
        <v>141</v>
      </c>
      <c r="C173" s="110"/>
      <c r="D173" s="54"/>
      <c r="E173" s="54"/>
      <c r="F173" s="54" t="s">
        <v>877</v>
      </c>
      <c r="G173" s="109"/>
      <c r="H173" s="108"/>
      <c r="I173" s="108"/>
      <c r="J173" s="108"/>
      <c r="K173" s="110"/>
      <c r="L173" s="110"/>
      <c r="M173" s="110"/>
      <c r="N173" s="110"/>
      <c r="O173" s="110"/>
      <c r="P173" s="110"/>
      <c r="Q173" s="111"/>
      <c r="R173" s="112"/>
      <c r="S173" s="112"/>
      <c r="T173" s="113"/>
      <c r="U173" s="113"/>
      <c r="V173" s="113"/>
      <c r="W173" s="117"/>
      <c r="X173" s="114"/>
      <c r="Y173" s="114"/>
      <c r="Z173" s="115"/>
      <c r="AA173" s="115"/>
      <c r="AB173" s="147"/>
      <c r="AC173" s="147"/>
      <c r="AD173" s="147"/>
      <c r="AE173" s="147"/>
    </row>
    <row r="174" spans="1:31" s="116" customFormat="1" ht="24" x14ac:dyDescent="0.25">
      <c r="A174" s="106">
        <v>136</v>
      </c>
      <c r="B174" s="107" t="s">
        <v>878</v>
      </c>
      <c r="C174" s="108" t="s">
        <v>879</v>
      </c>
      <c r="D174" s="54" t="s">
        <v>880</v>
      </c>
      <c r="E174" s="54"/>
      <c r="F174" s="54" t="s">
        <v>881</v>
      </c>
      <c r="G174" s="118" t="s">
        <v>882</v>
      </c>
      <c r="H174" s="108">
        <v>665.6</v>
      </c>
      <c r="I174" s="106">
        <f>665.6*2</f>
        <v>1331.2</v>
      </c>
      <c r="J174" s="108">
        <v>665.6</v>
      </c>
      <c r="K174" s="108" t="s">
        <v>348</v>
      </c>
      <c r="L174" s="110" t="s">
        <v>30</v>
      </c>
      <c r="M174" s="110" t="s">
        <v>31</v>
      </c>
      <c r="N174" s="110" t="s">
        <v>32</v>
      </c>
      <c r="O174" s="110" t="s">
        <v>32</v>
      </c>
      <c r="P174" s="110" t="s">
        <v>32</v>
      </c>
      <c r="Q174" s="111" t="s">
        <v>174</v>
      </c>
      <c r="R174" s="112" t="s">
        <v>868</v>
      </c>
      <c r="S174" s="112" t="s">
        <v>869</v>
      </c>
      <c r="T174" s="113">
        <v>1</v>
      </c>
      <c r="U174" s="113"/>
      <c r="V174" s="119">
        <v>2</v>
      </c>
      <c r="W174" s="117"/>
      <c r="X174" s="114"/>
      <c r="Y174" s="114"/>
      <c r="Z174" s="115"/>
      <c r="AA174" s="115"/>
      <c r="AB174" s="147"/>
      <c r="AC174" s="147"/>
      <c r="AD174" s="147"/>
      <c r="AE174" s="147"/>
    </row>
    <row r="175" spans="1:31" s="116" customFormat="1" ht="31.2" x14ac:dyDescent="0.25">
      <c r="A175" s="106">
        <v>137</v>
      </c>
      <c r="B175" s="120" t="s">
        <v>883</v>
      </c>
      <c r="C175" s="110" t="s">
        <v>884</v>
      </c>
      <c r="D175" s="54" t="s">
        <v>885</v>
      </c>
      <c r="E175" s="54"/>
      <c r="F175" s="54" t="s">
        <v>886</v>
      </c>
      <c r="G175" s="121" t="s">
        <v>887</v>
      </c>
      <c r="H175" s="110">
        <v>699.4</v>
      </c>
      <c r="I175" s="106">
        <f>699.4*2</f>
        <v>1398.8</v>
      </c>
      <c r="J175" s="110">
        <v>699.4</v>
      </c>
      <c r="K175" s="110" t="s">
        <v>348</v>
      </c>
      <c r="L175" s="110" t="s">
        <v>30</v>
      </c>
      <c r="M175" s="110" t="s">
        <v>31</v>
      </c>
      <c r="N175" s="110" t="s">
        <v>32</v>
      </c>
      <c r="O175" s="110" t="s">
        <v>32</v>
      </c>
      <c r="P175" s="110" t="s">
        <v>32</v>
      </c>
      <c r="Q175" s="122" t="s">
        <v>504</v>
      </c>
      <c r="R175" s="112" t="s">
        <v>868</v>
      </c>
      <c r="S175" s="112" t="s">
        <v>869</v>
      </c>
      <c r="T175" s="113">
        <v>1</v>
      </c>
      <c r="U175" s="113"/>
      <c r="V175" s="123"/>
      <c r="W175" s="117"/>
      <c r="X175" s="124" t="s">
        <v>888</v>
      </c>
      <c r="Y175" s="124" t="s">
        <v>809</v>
      </c>
      <c r="Z175" s="115"/>
      <c r="AA175" s="125"/>
      <c r="AB175" s="147"/>
      <c r="AC175" s="147"/>
      <c r="AD175" s="147"/>
      <c r="AE175" s="147"/>
    </row>
    <row r="176" spans="1:31" s="116" customFormat="1" ht="31.2" x14ac:dyDescent="0.25">
      <c r="A176" s="106">
        <v>138</v>
      </c>
      <c r="B176" s="120" t="s">
        <v>889</v>
      </c>
      <c r="C176" s="110" t="s">
        <v>890</v>
      </c>
      <c r="D176" s="54" t="s">
        <v>891</v>
      </c>
      <c r="E176" s="54"/>
      <c r="F176" s="54" t="s">
        <v>892</v>
      </c>
      <c r="G176" s="121" t="s">
        <v>893</v>
      </c>
      <c r="H176" s="110">
        <v>182</v>
      </c>
      <c r="I176" s="106">
        <f>182*2</f>
        <v>364</v>
      </c>
      <c r="J176" s="110">
        <v>182</v>
      </c>
      <c r="K176" s="110" t="s">
        <v>348</v>
      </c>
      <c r="L176" s="110" t="s">
        <v>30</v>
      </c>
      <c r="M176" s="110" t="s">
        <v>31</v>
      </c>
      <c r="N176" s="110" t="s">
        <v>32</v>
      </c>
      <c r="O176" s="110" t="s">
        <v>32</v>
      </c>
      <c r="P176" s="110" t="s">
        <v>32</v>
      </c>
      <c r="Q176" s="122" t="s">
        <v>504</v>
      </c>
      <c r="R176" s="112" t="s">
        <v>868</v>
      </c>
      <c r="S176" s="112" t="s">
        <v>869</v>
      </c>
      <c r="T176" s="113">
        <v>1</v>
      </c>
      <c r="U176" s="113"/>
      <c r="V176" s="123"/>
      <c r="W176" s="117"/>
      <c r="X176" s="124" t="s">
        <v>894</v>
      </c>
      <c r="Y176" s="124" t="s">
        <v>809</v>
      </c>
      <c r="Z176" s="115"/>
      <c r="AA176" s="115"/>
      <c r="AB176" s="147"/>
      <c r="AC176" s="147"/>
      <c r="AD176" s="147"/>
      <c r="AE176" s="147"/>
    </row>
    <row r="177" spans="1:31" s="116" customFormat="1" ht="24" x14ac:dyDescent="0.25">
      <c r="A177" s="106">
        <v>139</v>
      </c>
      <c r="B177" s="120" t="s">
        <v>895</v>
      </c>
      <c r="C177" s="110" t="s">
        <v>896</v>
      </c>
      <c r="D177" s="54" t="s">
        <v>897</v>
      </c>
      <c r="E177" s="54"/>
      <c r="F177" s="54" t="s">
        <v>898</v>
      </c>
      <c r="G177" s="121" t="s">
        <v>899</v>
      </c>
      <c r="H177" s="110">
        <v>37</v>
      </c>
      <c r="I177" s="106">
        <f>37*2</f>
        <v>74</v>
      </c>
      <c r="J177" s="110">
        <v>37</v>
      </c>
      <c r="K177" s="110" t="s">
        <v>190</v>
      </c>
      <c r="L177" s="110" t="s">
        <v>30</v>
      </c>
      <c r="M177" s="110" t="s">
        <v>31</v>
      </c>
      <c r="N177" s="110" t="s">
        <v>32</v>
      </c>
      <c r="O177" s="110" t="s">
        <v>32</v>
      </c>
      <c r="P177" s="110" t="s">
        <v>32</v>
      </c>
      <c r="Q177" s="122" t="s">
        <v>504</v>
      </c>
      <c r="R177" s="126" t="s">
        <v>868</v>
      </c>
      <c r="S177" s="112" t="s">
        <v>869</v>
      </c>
      <c r="T177" s="113">
        <v>2</v>
      </c>
      <c r="U177" s="113"/>
      <c r="V177" s="123"/>
      <c r="W177" s="25" t="s">
        <v>900</v>
      </c>
      <c r="X177" s="124" t="s">
        <v>69</v>
      </c>
      <c r="Y177" s="124" t="s">
        <v>901</v>
      </c>
      <c r="Z177" s="115"/>
      <c r="AA177" s="125" t="s">
        <v>826</v>
      </c>
      <c r="AB177" s="147"/>
      <c r="AC177" s="147"/>
      <c r="AD177" s="147"/>
      <c r="AE177" s="147"/>
    </row>
    <row r="178" spans="1:31" s="116" customFormat="1" ht="24" x14ac:dyDescent="0.25">
      <c r="A178" s="106">
        <v>140</v>
      </c>
      <c r="B178" s="120" t="s">
        <v>902</v>
      </c>
      <c r="C178" s="110" t="s">
        <v>903</v>
      </c>
      <c r="D178" s="54" t="s">
        <v>904</v>
      </c>
      <c r="E178" s="54" t="s">
        <v>905</v>
      </c>
      <c r="F178" s="54" t="s">
        <v>906</v>
      </c>
      <c r="G178" s="121" t="s">
        <v>907</v>
      </c>
      <c r="H178" s="110">
        <v>282</v>
      </c>
      <c r="I178" s="106">
        <f>282*2</f>
        <v>564</v>
      </c>
      <c r="J178" s="110">
        <v>282</v>
      </c>
      <c r="K178" s="110" t="s">
        <v>348</v>
      </c>
      <c r="L178" s="110" t="s">
        <v>30</v>
      </c>
      <c r="M178" s="110" t="s">
        <v>31</v>
      </c>
      <c r="N178" s="110" t="s">
        <v>32</v>
      </c>
      <c r="O178" s="110" t="s">
        <v>32</v>
      </c>
      <c r="P178" s="110" t="s">
        <v>32</v>
      </c>
      <c r="Q178" s="122" t="s">
        <v>504</v>
      </c>
      <c r="R178" s="112" t="s">
        <v>868</v>
      </c>
      <c r="S178" s="112" t="s">
        <v>869</v>
      </c>
      <c r="T178" s="113">
        <v>1</v>
      </c>
      <c r="U178" s="113"/>
      <c r="V178" s="123"/>
      <c r="W178" s="117"/>
      <c r="X178" s="114"/>
      <c r="Y178" s="114"/>
      <c r="Z178" s="115"/>
      <c r="AA178" s="115"/>
      <c r="AB178" s="147"/>
      <c r="AC178" s="147"/>
      <c r="AD178" s="147"/>
      <c r="AE178" s="147"/>
    </row>
    <row r="179" spans="1:31" s="116" customFormat="1" ht="46.8" x14ac:dyDescent="0.25">
      <c r="A179" s="106">
        <v>141</v>
      </c>
      <c r="B179" s="120" t="s">
        <v>908</v>
      </c>
      <c r="C179" s="110" t="s">
        <v>909</v>
      </c>
      <c r="D179" s="54" t="s">
        <v>910</v>
      </c>
      <c r="E179" s="54" t="s">
        <v>911</v>
      </c>
      <c r="F179" s="54" t="s">
        <v>912</v>
      </c>
      <c r="G179" s="121" t="s">
        <v>913</v>
      </c>
      <c r="H179" s="110">
        <v>166.4</v>
      </c>
      <c r="I179" s="106">
        <f>166.4*2</f>
        <v>332.8</v>
      </c>
      <c r="J179" s="110">
        <v>166.4</v>
      </c>
      <c r="K179" s="110" t="s">
        <v>348</v>
      </c>
      <c r="L179" s="110" t="s">
        <v>30</v>
      </c>
      <c r="M179" s="110" t="s">
        <v>31</v>
      </c>
      <c r="N179" s="110" t="s">
        <v>32</v>
      </c>
      <c r="O179" s="110" t="s">
        <v>32</v>
      </c>
      <c r="P179" s="110" t="s">
        <v>32</v>
      </c>
      <c r="Q179" s="122" t="s">
        <v>283</v>
      </c>
      <c r="R179" s="112" t="s">
        <v>868</v>
      </c>
      <c r="S179" s="112" t="s">
        <v>869</v>
      </c>
      <c r="T179" s="113">
        <v>1</v>
      </c>
      <c r="U179" s="113"/>
      <c r="V179" s="127"/>
      <c r="W179" s="117"/>
      <c r="X179" s="124" t="s">
        <v>914</v>
      </c>
      <c r="Y179" s="124" t="s">
        <v>809</v>
      </c>
      <c r="Z179" s="115"/>
      <c r="AA179" s="115"/>
      <c r="AB179" s="147"/>
      <c r="AC179" s="147"/>
      <c r="AD179" s="147"/>
      <c r="AE179" s="147"/>
    </row>
    <row r="180" spans="1:31" s="116" customFormat="1" x14ac:dyDescent="0.25">
      <c r="A180" s="106"/>
      <c r="B180" s="120" t="s">
        <v>115</v>
      </c>
      <c r="C180" s="110"/>
      <c r="D180" s="54" t="s">
        <v>915</v>
      </c>
      <c r="E180" s="54"/>
      <c r="F180" s="54"/>
      <c r="G180" s="121"/>
      <c r="H180" s="110"/>
      <c r="I180" s="106"/>
      <c r="J180" s="110"/>
      <c r="K180" s="110"/>
      <c r="L180" s="110"/>
      <c r="M180" s="110"/>
      <c r="N180" s="110"/>
      <c r="O180" s="110"/>
      <c r="P180" s="110"/>
      <c r="Q180" s="122"/>
      <c r="R180" s="112"/>
      <c r="S180" s="112"/>
      <c r="T180" s="113"/>
      <c r="U180" s="113"/>
      <c r="V180" s="113"/>
      <c r="W180" s="117"/>
      <c r="X180" s="114"/>
      <c r="Y180" s="114"/>
      <c r="Z180" s="115"/>
      <c r="AA180" s="115"/>
      <c r="AB180" s="147"/>
      <c r="AC180" s="147"/>
      <c r="AD180" s="147"/>
      <c r="AE180" s="147"/>
    </row>
    <row r="181" spans="1:31" s="116" customFormat="1" ht="46.8" x14ac:dyDescent="0.25">
      <c r="A181" s="106">
        <v>142</v>
      </c>
      <c r="B181" s="120" t="s">
        <v>916</v>
      </c>
      <c r="C181" s="110" t="s">
        <v>917</v>
      </c>
      <c r="D181" s="54" t="s">
        <v>918</v>
      </c>
      <c r="E181" s="54"/>
      <c r="F181" s="54" t="s">
        <v>919</v>
      </c>
      <c r="G181" s="121" t="s">
        <v>920</v>
      </c>
      <c r="H181" s="110">
        <v>207</v>
      </c>
      <c r="I181" s="106">
        <f>207*2</f>
        <v>414</v>
      </c>
      <c r="J181" s="110">
        <v>207</v>
      </c>
      <c r="K181" s="110" t="s">
        <v>348</v>
      </c>
      <c r="L181" s="110" t="s">
        <v>30</v>
      </c>
      <c r="M181" s="110" t="s">
        <v>31</v>
      </c>
      <c r="N181" s="110" t="s">
        <v>32</v>
      </c>
      <c r="O181" s="110" t="s">
        <v>32</v>
      </c>
      <c r="P181" s="110" t="s">
        <v>32</v>
      </c>
      <c r="Q181" s="122" t="s">
        <v>504</v>
      </c>
      <c r="R181" s="112" t="s">
        <v>868</v>
      </c>
      <c r="S181" s="112" t="s">
        <v>869</v>
      </c>
      <c r="T181" s="113">
        <v>1</v>
      </c>
      <c r="U181" s="113"/>
      <c r="V181" s="113">
        <v>0.2</v>
      </c>
      <c r="W181" s="117"/>
      <c r="X181" s="124" t="s">
        <v>921</v>
      </c>
      <c r="Y181" s="124" t="s">
        <v>809</v>
      </c>
      <c r="Z181" s="115"/>
      <c r="AA181" s="115"/>
      <c r="AB181" s="147"/>
      <c r="AC181" s="147"/>
      <c r="AD181" s="147"/>
      <c r="AE181" s="147"/>
    </row>
    <row r="182" spans="1:31" s="116" customFormat="1" ht="36" x14ac:dyDescent="0.25">
      <c r="A182" s="106">
        <v>143</v>
      </c>
      <c r="B182" s="120" t="s">
        <v>922</v>
      </c>
      <c r="C182" s="110" t="s">
        <v>923</v>
      </c>
      <c r="D182" s="54" t="s">
        <v>924</v>
      </c>
      <c r="E182" s="54" t="s">
        <v>923</v>
      </c>
      <c r="F182" s="54" t="s">
        <v>925</v>
      </c>
      <c r="G182" s="121" t="s">
        <v>926</v>
      </c>
      <c r="H182" s="110">
        <v>85.6</v>
      </c>
      <c r="I182" s="110">
        <v>85.6</v>
      </c>
      <c r="J182" s="110">
        <v>85.6</v>
      </c>
      <c r="K182" s="110" t="s">
        <v>190</v>
      </c>
      <c r="L182" s="110" t="s">
        <v>94</v>
      </c>
      <c r="M182" s="110" t="s">
        <v>61</v>
      </c>
      <c r="N182" s="110" t="s">
        <v>95</v>
      </c>
      <c r="O182" s="110" t="s">
        <v>62</v>
      </c>
      <c r="P182" s="110" t="s">
        <v>62</v>
      </c>
      <c r="Q182" s="122" t="s">
        <v>283</v>
      </c>
      <c r="R182" s="126" t="s">
        <v>868</v>
      </c>
      <c r="S182" s="112" t="s">
        <v>869</v>
      </c>
      <c r="T182" s="113">
        <v>2</v>
      </c>
      <c r="U182" s="113"/>
      <c r="V182" s="113"/>
      <c r="W182" s="117"/>
      <c r="X182" s="124" t="s">
        <v>69</v>
      </c>
      <c r="Y182" s="124" t="s">
        <v>901</v>
      </c>
      <c r="Z182" s="115"/>
      <c r="AA182" s="125" t="s">
        <v>826</v>
      </c>
      <c r="AB182" s="147"/>
      <c r="AC182" s="147"/>
      <c r="AD182" s="147"/>
      <c r="AE182" s="147"/>
    </row>
    <row r="183" spans="1:31" s="116" customFormat="1" ht="46.8" x14ac:dyDescent="0.25">
      <c r="A183" s="106">
        <v>144</v>
      </c>
      <c r="B183" s="120" t="s">
        <v>927</v>
      </c>
      <c r="C183" s="110" t="s">
        <v>928</v>
      </c>
      <c r="D183" s="54" t="s">
        <v>929</v>
      </c>
      <c r="E183" s="54" t="s">
        <v>928</v>
      </c>
      <c r="F183" s="54" t="s">
        <v>930</v>
      </c>
      <c r="G183" s="121" t="s">
        <v>931</v>
      </c>
      <c r="H183" s="110">
        <v>565.1</v>
      </c>
      <c r="I183" s="106">
        <v>565.1</v>
      </c>
      <c r="J183" s="110">
        <v>565.1</v>
      </c>
      <c r="K183" s="110" t="s">
        <v>348</v>
      </c>
      <c r="L183" s="110" t="s">
        <v>94</v>
      </c>
      <c r="M183" s="110" t="s">
        <v>181</v>
      </c>
      <c r="N183" s="110" t="s">
        <v>48</v>
      </c>
      <c r="O183" s="110" t="s">
        <v>95</v>
      </c>
      <c r="P183" s="110" t="s">
        <v>95</v>
      </c>
      <c r="Q183" s="122" t="s">
        <v>283</v>
      </c>
      <c r="R183" s="112" t="s">
        <v>868</v>
      </c>
      <c r="S183" s="112" t="s">
        <v>869</v>
      </c>
      <c r="T183" s="113">
        <v>1</v>
      </c>
      <c r="U183" s="113">
        <v>4</v>
      </c>
      <c r="V183" s="113"/>
      <c r="W183" s="117"/>
      <c r="X183" s="124" t="s">
        <v>932</v>
      </c>
      <c r="Y183" s="124" t="s">
        <v>809</v>
      </c>
      <c r="Z183" s="115"/>
      <c r="AA183" s="115"/>
      <c r="AB183" s="147"/>
      <c r="AC183" s="147"/>
      <c r="AD183" s="147"/>
      <c r="AE183" s="147"/>
    </row>
    <row r="184" spans="1:31" s="116" customFormat="1" ht="36" x14ac:dyDescent="0.25">
      <c r="A184" s="106">
        <v>145</v>
      </c>
      <c r="B184" s="120" t="s">
        <v>933</v>
      </c>
      <c r="C184" s="110" t="s">
        <v>934</v>
      </c>
      <c r="D184" s="54" t="s">
        <v>935</v>
      </c>
      <c r="E184" s="54" t="s">
        <v>934</v>
      </c>
      <c r="F184" s="54" t="s">
        <v>936</v>
      </c>
      <c r="G184" s="121" t="s">
        <v>282</v>
      </c>
      <c r="H184" s="110">
        <v>67.2</v>
      </c>
      <c r="I184" s="110">
        <v>67.2</v>
      </c>
      <c r="J184" s="110">
        <v>67.2</v>
      </c>
      <c r="K184" s="110" t="s">
        <v>190</v>
      </c>
      <c r="L184" s="110" t="s">
        <v>94</v>
      </c>
      <c r="M184" s="110" t="s">
        <v>181</v>
      </c>
      <c r="N184" s="110" t="s">
        <v>48</v>
      </c>
      <c r="O184" s="110" t="s">
        <v>95</v>
      </c>
      <c r="P184" s="110" t="s">
        <v>95</v>
      </c>
      <c r="Q184" s="122" t="s">
        <v>283</v>
      </c>
      <c r="R184" s="126" t="s">
        <v>868</v>
      </c>
      <c r="S184" s="112" t="s">
        <v>869</v>
      </c>
      <c r="T184" s="113">
        <v>2</v>
      </c>
      <c r="U184" s="113"/>
      <c r="V184" s="113"/>
      <c r="W184" s="117"/>
      <c r="X184" s="124" t="s">
        <v>69</v>
      </c>
      <c r="Y184" s="124" t="s">
        <v>901</v>
      </c>
      <c r="Z184" s="115"/>
      <c r="AA184" s="125" t="s">
        <v>826</v>
      </c>
      <c r="AB184" s="147"/>
      <c r="AC184" s="147"/>
      <c r="AD184" s="147"/>
      <c r="AE184" s="147"/>
    </row>
    <row r="185" spans="1:31" s="116" customFormat="1" ht="36" x14ac:dyDescent="0.25">
      <c r="A185" s="106">
        <v>146</v>
      </c>
      <c r="B185" s="120" t="s">
        <v>937</v>
      </c>
      <c r="C185" s="110" t="s">
        <v>938</v>
      </c>
      <c r="D185" s="54" t="s">
        <v>939</v>
      </c>
      <c r="E185" s="54" t="s">
        <v>940</v>
      </c>
      <c r="F185" s="54" t="s">
        <v>941</v>
      </c>
      <c r="G185" s="121" t="s">
        <v>942</v>
      </c>
      <c r="H185" s="110">
        <f>300.097-196.897</f>
        <v>103.19999999999999</v>
      </c>
      <c r="I185" s="110">
        <f>300.097-196.897</f>
        <v>103.19999999999999</v>
      </c>
      <c r="J185" s="110">
        <f>300.097-196.897</f>
        <v>103.19999999999999</v>
      </c>
      <c r="K185" s="110" t="s">
        <v>348</v>
      </c>
      <c r="L185" s="110" t="s">
        <v>94</v>
      </c>
      <c r="M185" s="110" t="s">
        <v>61</v>
      </c>
      <c r="N185" s="110" t="s">
        <v>95</v>
      </c>
      <c r="O185" s="110" t="s">
        <v>62</v>
      </c>
      <c r="P185" s="110" t="s">
        <v>62</v>
      </c>
      <c r="Q185" s="128" t="s">
        <v>283</v>
      </c>
      <c r="R185" s="112" t="s">
        <v>868</v>
      </c>
      <c r="S185" s="112" t="s">
        <v>869</v>
      </c>
      <c r="T185" s="113">
        <v>1</v>
      </c>
      <c r="U185" s="113">
        <v>4</v>
      </c>
      <c r="V185" s="113"/>
      <c r="W185" s="117"/>
      <c r="X185" s="114"/>
      <c r="Y185" s="114"/>
      <c r="Z185" s="115"/>
      <c r="AA185" s="115"/>
      <c r="AB185" s="147"/>
      <c r="AC185" s="147"/>
      <c r="AD185" s="147"/>
      <c r="AE185" s="147"/>
    </row>
    <row r="186" spans="1:31" s="116" customFormat="1" ht="36" x14ac:dyDescent="0.25">
      <c r="A186" s="106">
        <v>147</v>
      </c>
      <c r="B186" s="120" t="s">
        <v>943</v>
      </c>
      <c r="C186" s="110" t="s">
        <v>944</v>
      </c>
      <c r="D186" s="54" t="s">
        <v>945</v>
      </c>
      <c r="E186" s="54" t="s">
        <v>944</v>
      </c>
      <c r="F186" s="54" t="s">
        <v>946</v>
      </c>
      <c r="G186" s="121" t="s">
        <v>947</v>
      </c>
      <c r="H186" s="110">
        <v>128.5</v>
      </c>
      <c r="I186" s="110">
        <v>128.5</v>
      </c>
      <c r="J186" s="110">
        <v>128.5</v>
      </c>
      <c r="K186" s="110" t="s">
        <v>348</v>
      </c>
      <c r="L186" s="110" t="s">
        <v>94</v>
      </c>
      <c r="M186" s="110" t="s">
        <v>61</v>
      </c>
      <c r="N186" s="110" t="s">
        <v>95</v>
      </c>
      <c r="O186" s="110" t="s">
        <v>62</v>
      </c>
      <c r="P186" s="110" t="s">
        <v>62</v>
      </c>
      <c r="Q186" s="122" t="s">
        <v>504</v>
      </c>
      <c r="R186" s="112" t="s">
        <v>868</v>
      </c>
      <c r="S186" s="112" t="s">
        <v>869</v>
      </c>
      <c r="T186" s="113">
        <v>1</v>
      </c>
      <c r="U186" s="113">
        <v>4</v>
      </c>
      <c r="V186" s="113"/>
      <c r="W186" s="117"/>
      <c r="X186" s="114"/>
      <c r="Y186" s="114"/>
      <c r="Z186" s="115"/>
      <c r="AA186" s="115"/>
      <c r="AB186" s="147"/>
      <c r="AC186" s="147"/>
      <c r="AD186" s="147"/>
      <c r="AE186" s="147"/>
    </row>
    <row r="187" spans="1:31" s="116" customFormat="1" ht="36" x14ac:dyDescent="0.25">
      <c r="A187" s="106">
        <v>148</v>
      </c>
      <c r="B187" s="120" t="s">
        <v>948</v>
      </c>
      <c r="C187" s="110" t="s">
        <v>949</v>
      </c>
      <c r="D187" s="54" t="s">
        <v>950</v>
      </c>
      <c r="E187" s="54" t="s">
        <v>949</v>
      </c>
      <c r="F187" s="54" t="s">
        <v>951</v>
      </c>
      <c r="G187" s="121" t="s">
        <v>952</v>
      </c>
      <c r="H187" s="110">
        <f>232.95-90.75</f>
        <v>142.19999999999999</v>
      </c>
      <c r="I187" s="110">
        <f>232.95-90.75</f>
        <v>142.19999999999999</v>
      </c>
      <c r="J187" s="110">
        <f>232.95-90.75</f>
        <v>142.19999999999999</v>
      </c>
      <c r="K187" s="110" t="s">
        <v>348</v>
      </c>
      <c r="L187" s="110" t="s">
        <v>94</v>
      </c>
      <c r="M187" s="110" t="s">
        <v>61</v>
      </c>
      <c r="N187" s="110" t="s">
        <v>95</v>
      </c>
      <c r="O187" s="110" t="s">
        <v>62</v>
      </c>
      <c r="P187" s="110" t="s">
        <v>62</v>
      </c>
      <c r="Q187" s="122" t="s">
        <v>283</v>
      </c>
      <c r="R187" s="112" t="s">
        <v>868</v>
      </c>
      <c r="S187" s="112" t="s">
        <v>869</v>
      </c>
      <c r="T187" s="113">
        <v>1</v>
      </c>
      <c r="U187" s="113">
        <v>4</v>
      </c>
      <c r="V187" s="113"/>
      <c r="W187" s="25" t="s">
        <v>953</v>
      </c>
      <c r="X187" s="114"/>
      <c r="Y187" s="114"/>
      <c r="Z187" s="115"/>
      <c r="AA187" s="115"/>
      <c r="AB187" s="147"/>
      <c r="AC187" s="147"/>
      <c r="AD187" s="147"/>
      <c r="AE187" s="147"/>
    </row>
    <row r="188" spans="1:31" s="116" customFormat="1" ht="36" x14ac:dyDescent="0.25">
      <c r="A188" s="106">
        <v>149</v>
      </c>
      <c r="B188" s="120" t="s">
        <v>954</v>
      </c>
      <c r="C188" s="110" t="s">
        <v>955</v>
      </c>
      <c r="D188" s="54" t="s">
        <v>956</v>
      </c>
      <c r="E188" s="54" t="s">
        <v>955</v>
      </c>
      <c r="F188" s="54" t="s">
        <v>957</v>
      </c>
      <c r="G188" s="129" t="s">
        <v>958</v>
      </c>
      <c r="H188" s="110">
        <f>532.208-318.008</f>
        <v>214.2</v>
      </c>
      <c r="I188" s="110">
        <f>532.208-318.008</f>
        <v>214.2</v>
      </c>
      <c r="J188" s="110">
        <f>532.208-318.008</f>
        <v>214.2</v>
      </c>
      <c r="K188" s="110" t="s">
        <v>348</v>
      </c>
      <c r="L188" s="110" t="s">
        <v>94</v>
      </c>
      <c r="M188" s="110" t="s">
        <v>61</v>
      </c>
      <c r="N188" s="110" t="s">
        <v>95</v>
      </c>
      <c r="O188" s="110" t="s">
        <v>62</v>
      </c>
      <c r="P188" s="110" t="s">
        <v>62</v>
      </c>
      <c r="Q188" s="122" t="s">
        <v>283</v>
      </c>
      <c r="R188" s="112" t="s">
        <v>868</v>
      </c>
      <c r="S188" s="112" t="s">
        <v>869</v>
      </c>
      <c r="T188" s="113">
        <v>1</v>
      </c>
      <c r="U188" s="113">
        <v>4</v>
      </c>
      <c r="V188" s="113"/>
      <c r="W188" s="117"/>
      <c r="X188" s="124" t="s">
        <v>959</v>
      </c>
      <c r="Y188" s="124" t="s">
        <v>809</v>
      </c>
      <c r="Z188" s="115"/>
      <c r="AA188" s="115"/>
      <c r="AB188" s="147"/>
      <c r="AC188" s="147"/>
      <c r="AD188" s="147"/>
      <c r="AE188" s="147"/>
    </row>
    <row r="189" spans="1:31" s="116" customFormat="1" ht="48" x14ac:dyDescent="0.25">
      <c r="A189" s="106">
        <v>150</v>
      </c>
      <c r="B189" s="110" t="s">
        <v>960</v>
      </c>
      <c r="C189" s="130" t="s">
        <v>961</v>
      </c>
      <c r="D189" s="54" t="s">
        <v>962</v>
      </c>
      <c r="E189" s="54" t="s">
        <v>961</v>
      </c>
      <c r="F189" s="54" t="s">
        <v>963</v>
      </c>
      <c r="G189" s="121" t="s">
        <v>926</v>
      </c>
      <c r="H189" s="110">
        <f>142.78-57.22</f>
        <v>85.56</v>
      </c>
      <c r="I189" s="110">
        <f>142.78-57.22</f>
        <v>85.56</v>
      </c>
      <c r="J189" s="110">
        <f>142.78-57.22</f>
        <v>85.56</v>
      </c>
      <c r="K189" s="110" t="s">
        <v>190</v>
      </c>
      <c r="L189" s="110" t="s">
        <v>964</v>
      </c>
      <c r="M189" s="110" t="s">
        <v>181</v>
      </c>
      <c r="N189" s="110" t="s">
        <v>48</v>
      </c>
      <c r="O189" s="110" t="s">
        <v>95</v>
      </c>
      <c r="P189" s="110" t="s">
        <v>95</v>
      </c>
      <c r="Q189" s="122" t="s">
        <v>174</v>
      </c>
      <c r="R189" s="126" t="s">
        <v>868</v>
      </c>
      <c r="S189" s="112" t="s">
        <v>869</v>
      </c>
      <c r="T189" s="113">
        <v>2</v>
      </c>
      <c r="U189" s="113"/>
      <c r="V189" s="113"/>
      <c r="W189" s="117"/>
      <c r="X189" s="124" t="s">
        <v>69</v>
      </c>
      <c r="Y189" s="124" t="s">
        <v>901</v>
      </c>
      <c r="Z189" s="115"/>
      <c r="AA189" s="125" t="s">
        <v>826</v>
      </c>
      <c r="AB189" s="147"/>
      <c r="AC189" s="147"/>
      <c r="AD189" s="147"/>
      <c r="AE189" s="147"/>
    </row>
    <row r="190" spans="1:31" s="116" customFormat="1" ht="46.8" x14ac:dyDescent="0.25">
      <c r="A190" s="106">
        <v>151</v>
      </c>
      <c r="B190" s="120" t="s">
        <v>965</v>
      </c>
      <c r="C190" s="110" t="s">
        <v>966</v>
      </c>
      <c r="D190" s="54" t="s">
        <v>967</v>
      </c>
      <c r="E190" s="54" t="s">
        <v>968</v>
      </c>
      <c r="F190" s="54" t="s">
        <v>969</v>
      </c>
      <c r="G190" s="121" t="s">
        <v>970</v>
      </c>
      <c r="H190" s="110">
        <v>157</v>
      </c>
      <c r="I190" s="106">
        <f>157*2</f>
        <v>314</v>
      </c>
      <c r="J190" s="110">
        <v>157</v>
      </c>
      <c r="K190" s="110" t="s">
        <v>348</v>
      </c>
      <c r="L190" s="110" t="s">
        <v>30</v>
      </c>
      <c r="M190" s="110" t="s">
        <v>31</v>
      </c>
      <c r="N190" s="110" t="s">
        <v>32</v>
      </c>
      <c r="O190" s="110" t="s">
        <v>32</v>
      </c>
      <c r="P190" s="110" t="s">
        <v>32</v>
      </c>
      <c r="Q190" s="122" t="s">
        <v>504</v>
      </c>
      <c r="R190" s="112" t="s">
        <v>868</v>
      </c>
      <c r="S190" s="112" t="s">
        <v>869</v>
      </c>
      <c r="T190" s="113">
        <v>1</v>
      </c>
      <c r="U190" s="113"/>
      <c r="V190" s="113">
        <v>0.15</v>
      </c>
      <c r="W190" s="25" t="s">
        <v>542</v>
      </c>
      <c r="X190" s="124" t="s">
        <v>971</v>
      </c>
      <c r="Y190" s="124" t="s">
        <v>809</v>
      </c>
      <c r="Z190" s="115"/>
      <c r="AA190" s="115"/>
      <c r="AB190" s="147"/>
      <c r="AC190" s="147"/>
      <c r="AD190" s="147"/>
      <c r="AE190" s="147"/>
    </row>
    <row r="191" spans="1:31" s="116" customFormat="1" x14ac:dyDescent="0.25">
      <c r="A191" s="106"/>
      <c r="B191" s="120" t="s">
        <v>141</v>
      </c>
      <c r="C191" s="110"/>
      <c r="D191" s="54"/>
      <c r="E191" s="54"/>
      <c r="F191" s="54" t="s">
        <v>972</v>
      </c>
      <c r="G191" s="121"/>
      <c r="H191" s="110"/>
      <c r="I191" s="106"/>
      <c r="J191" s="110"/>
      <c r="K191" s="110"/>
      <c r="L191" s="110"/>
      <c r="M191" s="110"/>
      <c r="N191" s="110"/>
      <c r="O191" s="110"/>
      <c r="P191" s="110"/>
      <c r="Q191" s="122"/>
      <c r="R191" s="112"/>
      <c r="S191" s="112"/>
      <c r="T191" s="113"/>
      <c r="U191" s="113"/>
      <c r="V191" s="113"/>
      <c r="W191" s="117"/>
      <c r="X191" s="114"/>
      <c r="Y191" s="114"/>
      <c r="Z191" s="115"/>
      <c r="AA191" s="115"/>
      <c r="AB191" s="147"/>
      <c r="AC191" s="147"/>
      <c r="AD191" s="147"/>
      <c r="AE191" s="147"/>
    </row>
    <row r="192" spans="1:31" s="116" customFormat="1" ht="48" x14ac:dyDescent="0.25">
      <c r="A192" s="106">
        <v>152</v>
      </c>
      <c r="B192" s="120" t="s">
        <v>973</v>
      </c>
      <c r="C192" s="110" t="s">
        <v>974</v>
      </c>
      <c r="D192" s="54" t="s">
        <v>975</v>
      </c>
      <c r="E192" s="54" t="s">
        <v>976</v>
      </c>
      <c r="F192" s="54" t="s">
        <v>977</v>
      </c>
      <c r="G192" s="121" t="s">
        <v>978</v>
      </c>
      <c r="H192" s="110" t="s">
        <v>979</v>
      </c>
      <c r="I192" s="106">
        <f>407+382.754</f>
        <v>789.75400000000002</v>
      </c>
      <c r="J192" s="106">
        <v>407</v>
      </c>
      <c r="K192" s="110" t="s">
        <v>348</v>
      </c>
      <c r="L192" s="110" t="s">
        <v>30</v>
      </c>
      <c r="M192" s="110" t="s">
        <v>31</v>
      </c>
      <c r="N192" s="110" t="s">
        <v>32</v>
      </c>
      <c r="O192" s="110" t="s">
        <v>32</v>
      </c>
      <c r="P192" s="110" t="s">
        <v>32</v>
      </c>
      <c r="Q192" s="122" t="s">
        <v>504</v>
      </c>
      <c r="R192" s="112" t="s">
        <v>868</v>
      </c>
      <c r="S192" s="112" t="s">
        <v>869</v>
      </c>
      <c r="T192" s="113">
        <v>1</v>
      </c>
      <c r="U192" s="113"/>
      <c r="V192" s="119">
        <v>1.26</v>
      </c>
      <c r="W192" s="25" t="s">
        <v>980</v>
      </c>
      <c r="X192" s="124" t="s">
        <v>981</v>
      </c>
      <c r="Y192" s="124" t="s">
        <v>982</v>
      </c>
      <c r="Z192" s="115"/>
      <c r="AA192" s="125" t="s">
        <v>983</v>
      </c>
      <c r="AB192" s="147"/>
      <c r="AC192" s="147"/>
      <c r="AD192" s="147"/>
      <c r="AE192" s="147"/>
    </row>
    <row r="193" spans="1:31" s="116" customFormat="1" ht="24" x14ac:dyDescent="0.25">
      <c r="A193" s="106">
        <v>153</v>
      </c>
      <c r="B193" s="120" t="s">
        <v>984</v>
      </c>
      <c r="C193" s="110" t="s">
        <v>985</v>
      </c>
      <c r="D193" s="54" t="s">
        <v>986</v>
      </c>
      <c r="E193" s="54" t="s">
        <v>987</v>
      </c>
      <c r="F193" s="54" t="s">
        <v>988</v>
      </c>
      <c r="G193" s="121" t="s">
        <v>989</v>
      </c>
      <c r="H193" s="110">
        <v>282</v>
      </c>
      <c r="I193" s="106">
        <f>282*2</f>
        <v>564</v>
      </c>
      <c r="J193" s="110">
        <v>282</v>
      </c>
      <c r="K193" s="110" t="s">
        <v>348</v>
      </c>
      <c r="L193" s="110" t="s">
        <v>30</v>
      </c>
      <c r="M193" s="110" t="s">
        <v>31</v>
      </c>
      <c r="N193" s="110" t="s">
        <v>32</v>
      </c>
      <c r="O193" s="110" t="s">
        <v>32</v>
      </c>
      <c r="P193" s="110" t="s">
        <v>32</v>
      </c>
      <c r="Q193" s="122" t="s">
        <v>504</v>
      </c>
      <c r="R193" s="112" t="s">
        <v>868</v>
      </c>
      <c r="S193" s="112" t="s">
        <v>869</v>
      </c>
      <c r="T193" s="113">
        <v>1</v>
      </c>
      <c r="U193" s="113"/>
      <c r="V193" s="123"/>
      <c r="W193" s="25" t="s">
        <v>542</v>
      </c>
      <c r="X193" s="124" t="s">
        <v>981</v>
      </c>
      <c r="Y193" s="124" t="s">
        <v>982</v>
      </c>
      <c r="Z193" s="115"/>
      <c r="AA193" s="125" t="s">
        <v>983</v>
      </c>
      <c r="AB193" s="147"/>
      <c r="AC193" s="147"/>
      <c r="AD193" s="147"/>
      <c r="AE193" s="147"/>
    </row>
    <row r="194" spans="1:31" s="116" customFormat="1" ht="48" x14ac:dyDescent="0.25">
      <c r="A194" s="106">
        <v>154</v>
      </c>
      <c r="B194" s="120" t="s">
        <v>990</v>
      </c>
      <c r="C194" s="110" t="s">
        <v>991</v>
      </c>
      <c r="D194" s="54" t="s">
        <v>992</v>
      </c>
      <c r="E194" s="54" t="s">
        <v>993</v>
      </c>
      <c r="F194" s="54" t="s">
        <v>994</v>
      </c>
      <c r="G194" s="121" t="s">
        <v>995</v>
      </c>
      <c r="H194" s="110" t="s">
        <v>996</v>
      </c>
      <c r="I194" s="106">
        <f>577.57+517.014</f>
        <v>1094.5840000000001</v>
      </c>
      <c r="J194" s="106">
        <v>577.57000000000005</v>
      </c>
      <c r="K194" s="110" t="s">
        <v>348</v>
      </c>
      <c r="L194" s="110" t="s">
        <v>30</v>
      </c>
      <c r="M194" s="110" t="s">
        <v>31</v>
      </c>
      <c r="N194" s="110" t="s">
        <v>32</v>
      </c>
      <c r="O194" s="110" t="s">
        <v>32</v>
      </c>
      <c r="P194" s="110" t="s">
        <v>32</v>
      </c>
      <c r="Q194" s="122" t="s">
        <v>504</v>
      </c>
      <c r="R194" s="112" t="s">
        <v>868</v>
      </c>
      <c r="S194" s="112" t="s">
        <v>869</v>
      </c>
      <c r="T194" s="113">
        <v>1</v>
      </c>
      <c r="U194" s="113"/>
      <c r="V194" s="127"/>
      <c r="W194" s="117"/>
      <c r="X194" s="124" t="s">
        <v>981</v>
      </c>
      <c r="Y194" s="124" t="s">
        <v>982</v>
      </c>
      <c r="Z194" s="115"/>
      <c r="AA194" s="125" t="s">
        <v>983</v>
      </c>
      <c r="AB194" s="147"/>
      <c r="AC194" s="147"/>
      <c r="AD194" s="147"/>
      <c r="AE194" s="147"/>
    </row>
    <row r="195" spans="1:31" s="116" customFormat="1" x14ac:dyDescent="0.25">
      <c r="A195" s="106"/>
      <c r="B195" s="120" t="s">
        <v>997</v>
      </c>
      <c r="C195" s="110"/>
      <c r="D195" s="54" t="s">
        <v>998</v>
      </c>
      <c r="E195" s="54"/>
      <c r="F195" s="54" t="s">
        <v>999</v>
      </c>
      <c r="G195" s="121"/>
      <c r="H195" s="110"/>
      <c r="I195" s="106"/>
      <c r="J195" s="106"/>
      <c r="K195" s="110"/>
      <c r="L195" s="110"/>
      <c r="M195" s="110"/>
      <c r="N195" s="110"/>
      <c r="O195" s="110"/>
      <c r="P195" s="110"/>
      <c r="Q195" s="122"/>
      <c r="R195" s="112"/>
      <c r="S195" s="112"/>
      <c r="T195" s="113"/>
      <c r="U195" s="113"/>
      <c r="V195" s="113"/>
      <c r="W195" s="117"/>
      <c r="X195" s="114"/>
      <c r="Y195" s="114"/>
      <c r="Z195" s="115"/>
      <c r="AA195" s="115"/>
      <c r="AB195" s="147"/>
      <c r="AC195" s="147"/>
      <c r="AD195" s="147"/>
      <c r="AE195" s="147"/>
    </row>
    <row r="196" spans="1:31" s="116" customFormat="1" ht="48" x14ac:dyDescent="0.25">
      <c r="A196" s="106">
        <v>155</v>
      </c>
      <c r="B196" s="120" t="s">
        <v>1000</v>
      </c>
      <c r="C196" s="120" t="s">
        <v>1001</v>
      </c>
      <c r="D196" s="54" t="s">
        <v>1002</v>
      </c>
      <c r="E196" s="54" t="s">
        <v>1003</v>
      </c>
      <c r="F196" s="54" t="s">
        <v>1004</v>
      </c>
      <c r="G196" s="131" t="s">
        <v>1005</v>
      </c>
      <c r="H196" s="120" t="s">
        <v>1006</v>
      </c>
      <c r="I196" s="106">
        <f>208.44+282</f>
        <v>490.44</v>
      </c>
      <c r="J196" s="106">
        <v>282</v>
      </c>
      <c r="K196" s="120" t="s">
        <v>348</v>
      </c>
      <c r="L196" s="110" t="s">
        <v>30</v>
      </c>
      <c r="M196" s="110" t="s">
        <v>31</v>
      </c>
      <c r="N196" s="110" t="s">
        <v>32</v>
      </c>
      <c r="O196" s="110" t="s">
        <v>32</v>
      </c>
      <c r="P196" s="110" t="s">
        <v>32</v>
      </c>
      <c r="Q196" s="122" t="s">
        <v>504</v>
      </c>
      <c r="R196" s="112" t="s">
        <v>868</v>
      </c>
      <c r="S196" s="112" t="s">
        <v>869</v>
      </c>
      <c r="T196" s="113">
        <v>1</v>
      </c>
      <c r="U196" s="113"/>
      <c r="V196" s="113">
        <v>0.3</v>
      </c>
      <c r="W196" s="117"/>
      <c r="X196" s="114"/>
      <c r="Y196" s="114"/>
      <c r="Z196" s="115"/>
      <c r="AA196" s="115"/>
      <c r="AB196" s="147"/>
      <c r="AC196" s="147"/>
      <c r="AD196" s="147"/>
      <c r="AE196" s="147"/>
    </row>
    <row r="197" spans="1:31" s="116" customFormat="1" x14ac:dyDescent="0.25">
      <c r="A197" s="106"/>
      <c r="B197" s="120" t="s">
        <v>1007</v>
      </c>
      <c r="C197" s="120"/>
      <c r="D197" s="54" t="s">
        <v>1008</v>
      </c>
      <c r="E197" s="54"/>
      <c r="F197" s="54"/>
      <c r="G197" s="131"/>
      <c r="H197" s="120"/>
      <c r="I197" s="106"/>
      <c r="J197" s="106"/>
      <c r="K197" s="120"/>
      <c r="L197" s="110"/>
      <c r="M197" s="110"/>
      <c r="N197" s="110"/>
      <c r="O197" s="110"/>
      <c r="P197" s="110"/>
      <c r="Q197" s="122"/>
      <c r="R197" s="112"/>
      <c r="S197" s="112"/>
      <c r="T197" s="113"/>
      <c r="U197" s="113"/>
      <c r="V197" s="113"/>
      <c r="W197" s="117"/>
      <c r="X197" s="114"/>
      <c r="Y197" s="114"/>
      <c r="Z197" s="115"/>
      <c r="AA197" s="115"/>
      <c r="AB197" s="147"/>
      <c r="AC197" s="147"/>
      <c r="AD197" s="147"/>
      <c r="AE197" s="147"/>
    </row>
    <row r="198" spans="1:31" s="116" customFormat="1" ht="36" x14ac:dyDescent="0.25">
      <c r="A198" s="106">
        <v>156</v>
      </c>
      <c r="B198" s="120" t="s">
        <v>1009</v>
      </c>
      <c r="C198" s="120" t="s">
        <v>1010</v>
      </c>
      <c r="D198" s="54" t="s">
        <v>1011</v>
      </c>
      <c r="E198" s="54" t="s">
        <v>1010</v>
      </c>
      <c r="F198" s="54" t="s">
        <v>1012</v>
      </c>
      <c r="G198" s="131" t="s">
        <v>1013</v>
      </c>
      <c r="H198" s="120">
        <v>63.5</v>
      </c>
      <c r="I198" s="120">
        <v>63.5</v>
      </c>
      <c r="J198" s="120">
        <v>63.5</v>
      </c>
      <c r="K198" s="120" t="s">
        <v>190</v>
      </c>
      <c r="L198" s="110" t="s">
        <v>94</v>
      </c>
      <c r="M198" s="110" t="s">
        <v>61</v>
      </c>
      <c r="N198" s="110" t="s">
        <v>95</v>
      </c>
      <c r="O198" s="110" t="s">
        <v>62</v>
      </c>
      <c r="P198" s="110" t="s">
        <v>62</v>
      </c>
      <c r="Q198" s="122" t="s">
        <v>504</v>
      </c>
      <c r="R198" s="112" t="s">
        <v>868</v>
      </c>
      <c r="S198" s="112" t="s">
        <v>869</v>
      </c>
      <c r="T198" s="113">
        <v>1</v>
      </c>
      <c r="U198" s="113">
        <v>4</v>
      </c>
      <c r="V198" s="113"/>
      <c r="W198" s="117"/>
      <c r="X198" s="114"/>
      <c r="Y198" s="114"/>
      <c r="Z198" s="115"/>
      <c r="AA198" s="115"/>
      <c r="AB198" s="147"/>
      <c r="AC198" s="147"/>
      <c r="AD198" s="147"/>
      <c r="AE198" s="147"/>
    </row>
    <row r="199" spans="1:31" s="116" customFormat="1" ht="36" x14ac:dyDescent="0.25">
      <c r="A199" s="106">
        <v>157</v>
      </c>
      <c r="B199" s="120" t="s">
        <v>1014</v>
      </c>
      <c r="C199" s="120" t="s">
        <v>1015</v>
      </c>
      <c r="D199" s="54" t="s">
        <v>1016</v>
      </c>
      <c r="E199" s="54" t="s">
        <v>1015</v>
      </c>
      <c r="F199" s="54" t="s">
        <v>1017</v>
      </c>
      <c r="G199" s="131" t="s">
        <v>1018</v>
      </c>
      <c r="H199" s="120">
        <v>336.4</v>
      </c>
      <c r="I199" s="120">
        <v>336.4</v>
      </c>
      <c r="J199" s="120">
        <v>336.4</v>
      </c>
      <c r="K199" s="110" t="s">
        <v>348</v>
      </c>
      <c r="L199" s="110" t="s">
        <v>94</v>
      </c>
      <c r="M199" s="110" t="s">
        <v>61</v>
      </c>
      <c r="N199" s="110" t="s">
        <v>95</v>
      </c>
      <c r="O199" s="110" t="s">
        <v>62</v>
      </c>
      <c r="P199" s="110" t="s">
        <v>62</v>
      </c>
      <c r="Q199" s="128" t="s">
        <v>283</v>
      </c>
      <c r="R199" s="112" t="s">
        <v>868</v>
      </c>
      <c r="S199" s="112" t="s">
        <v>869</v>
      </c>
      <c r="T199" s="113">
        <v>1</v>
      </c>
      <c r="U199" s="113">
        <v>4</v>
      </c>
      <c r="V199" s="113"/>
      <c r="W199" s="25" t="s">
        <v>89</v>
      </c>
      <c r="X199" s="114"/>
      <c r="Y199" s="114"/>
      <c r="Z199" s="115"/>
      <c r="AA199" s="115"/>
      <c r="AB199" s="147"/>
      <c r="AC199" s="147"/>
      <c r="AD199" s="147"/>
      <c r="AE199" s="147"/>
    </row>
    <row r="200" spans="1:31" s="116" customFormat="1" ht="36" x14ac:dyDescent="0.25">
      <c r="A200" s="106">
        <v>158</v>
      </c>
      <c r="B200" s="120" t="s">
        <v>1019</v>
      </c>
      <c r="C200" s="120" t="s">
        <v>1020</v>
      </c>
      <c r="D200" s="54" t="s">
        <v>1021</v>
      </c>
      <c r="E200" s="54" t="s">
        <v>1020</v>
      </c>
      <c r="F200" s="54" t="s">
        <v>1022</v>
      </c>
      <c r="G200" s="131" t="s">
        <v>1023</v>
      </c>
      <c r="H200" s="120">
        <v>62.8</v>
      </c>
      <c r="I200" s="120">
        <v>62.8</v>
      </c>
      <c r="J200" s="120">
        <v>62.8</v>
      </c>
      <c r="K200" s="120" t="s">
        <v>190</v>
      </c>
      <c r="L200" s="110" t="s">
        <v>94</v>
      </c>
      <c r="M200" s="110" t="s">
        <v>181</v>
      </c>
      <c r="N200" s="110" t="s">
        <v>48</v>
      </c>
      <c r="O200" s="110" t="s">
        <v>95</v>
      </c>
      <c r="P200" s="110" t="s">
        <v>95</v>
      </c>
      <c r="Q200" s="122" t="s">
        <v>174</v>
      </c>
      <c r="R200" s="112" t="s">
        <v>868</v>
      </c>
      <c r="S200" s="112" t="s">
        <v>869</v>
      </c>
      <c r="T200" s="113">
        <v>1</v>
      </c>
      <c r="U200" s="113">
        <v>4</v>
      </c>
      <c r="V200" s="113"/>
      <c r="W200" s="117"/>
      <c r="X200" s="124" t="s">
        <v>69</v>
      </c>
      <c r="Y200" s="124" t="s">
        <v>834</v>
      </c>
      <c r="Z200" s="115"/>
      <c r="AA200" s="115"/>
      <c r="AB200" s="147"/>
      <c r="AC200" s="147"/>
      <c r="AD200" s="147"/>
      <c r="AE200" s="147"/>
    </row>
    <row r="201" spans="1:31" s="116" customFormat="1" ht="36" x14ac:dyDescent="0.25">
      <c r="A201" s="106">
        <v>159</v>
      </c>
      <c r="B201" s="120" t="s">
        <v>1024</v>
      </c>
      <c r="C201" s="120" t="s">
        <v>1025</v>
      </c>
      <c r="D201" s="54" t="s">
        <v>1026</v>
      </c>
      <c r="E201" s="54" t="s">
        <v>1025</v>
      </c>
      <c r="F201" s="54" t="s">
        <v>1027</v>
      </c>
      <c r="G201" s="131" t="s">
        <v>1028</v>
      </c>
      <c r="H201" s="120">
        <v>203.5</v>
      </c>
      <c r="I201" s="120">
        <v>203.5</v>
      </c>
      <c r="J201" s="120">
        <v>203.5</v>
      </c>
      <c r="K201" s="110" t="s">
        <v>348</v>
      </c>
      <c r="L201" s="110" t="s">
        <v>94</v>
      </c>
      <c r="M201" s="110" t="s">
        <v>61</v>
      </c>
      <c r="N201" s="110" t="s">
        <v>95</v>
      </c>
      <c r="O201" s="110" t="s">
        <v>62</v>
      </c>
      <c r="P201" s="110" t="s">
        <v>62</v>
      </c>
      <c r="Q201" s="122" t="s">
        <v>504</v>
      </c>
      <c r="R201" s="112" t="s">
        <v>868</v>
      </c>
      <c r="S201" s="112" t="s">
        <v>869</v>
      </c>
      <c r="T201" s="113">
        <v>1</v>
      </c>
      <c r="U201" s="113">
        <v>4</v>
      </c>
      <c r="V201" s="113"/>
      <c r="W201" s="117"/>
      <c r="X201" s="114"/>
      <c r="Y201" s="114"/>
      <c r="Z201" s="115"/>
      <c r="AA201" s="115"/>
      <c r="AB201" s="147"/>
      <c r="AC201" s="147"/>
      <c r="AD201" s="147"/>
      <c r="AE201" s="147"/>
    </row>
    <row r="202" spans="1:31" s="116" customFormat="1" x14ac:dyDescent="0.25">
      <c r="A202" s="106"/>
      <c r="B202" s="120" t="s">
        <v>1029</v>
      </c>
      <c r="C202" s="120"/>
      <c r="D202" s="54" t="s">
        <v>1030</v>
      </c>
      <c r="E202" s="54"/>
      <c r="F202" s="54"/>
      <c r="G202" s="131"/>
      <c r="H202" s="120"/>
      <c r="I202" s="120"/>
      <c r="J202" s="120"/>
      <c r="K202" s="110"/>
      <c r="L202" s="110"/>
      <c r="M202" s="110"/>
      <c r="N202" s="110"/>
      <c r="O202" s="110"/>
      <c r="P202" s="110"/>
      <c r="Q202" s="122"/>
      <c r="R202" s="112"/>
      <c r="S202" s="112"/>
      <c r="T202" s="113"/>
      <c r="U202" s="113"/>
      <c r="V202" s="113"/>
      <c r="W202" s="117"/>
      <c r="X202" s="114"/>
      <c r="Y202" s="114"/>
      <c r="Z202" s="115"/>
      <c r="AA202" s="115"/>
      <c r="AB202" s="147"/>
      <c r="AC202" s="147"/>
      <c r="AD202" s="147"/>
      <c r="AE202" s="147"/>
    </row>
    <row r="203" spans="1:31" s="116" customFormat="1" ht="48" x14ac:dyDescent="0.25">
      <c r="A203" s="106">
        <v>160</v>
      </c>
      <c r="B203" s="120" t="s">
        <v>1031</v>
      </c>
      <c r="C203" s="120" t="s">
        <v>1032</v>
      </c>
      <c r="D203" s="54" t="s">
        <v>1033</v>
      </c>
      <c r="E203" s="54" t="s">
        <v>1034</v>
      </c>
      <c r="F203" s="54" t="s">
        <v>1035</v>
      </c>
      <c r="G203" s="131" t="s">
        <v>1036</v>
      </c>
      <c r="H203" s="120" t="s">
        <v>1037</v>
      </c>
      <c r="I203" s="106">
        <f>547.42+547.82</f>
        <v>1095.24</v>
      </c>
      <c r="J203" s="106">
        <v>547.82000000000005</v>
      </c>
      <c r="K203" s="120" t="s">
        <v>348</v>
      </c>
      <c r="L203" s="110" t="s">
        <v>30</v>
      </c>
      <c r="M203" s="110" t="s">
        <v>31</v>
      </c>
      <c r="N203" s="110" t="s">
        <v>32</v>
      </c>
      <c r="O203" s="110" t="s">
        <v>32</v>
      </c>
      <c r="P203" s="110" t="s">
        <v>32</v>
      </c>
      <c r="Q203" s="122" t="s">
        <v>504</v>
      </c>
      <c r="R203" s="112" t="s">
        <v>868</v>
      </c>
      <c r="S203" s="112" t="s">
        <v>869</v>
      </c>
      <c r="T203" s="113">
        <v>1</v>
      </c>
      <c r="U203" s="132"/>
      <c r="V203" s="133">
        <v>2.6</v>
      </c>
      <c r="W203" s="25" t="s">
        <v>542</v>
      </c>
      <c r="X203" s="114"/>
      <c r="Y203" s="114"/>
      <c r="Z203" s="115"/>
      <c r="AA203" s="115"/>
      <c r="AB203" s="147"/>
      <c r="AC203" s="147"/>
      <c r="AD203" s="147"/>
      <c r="AE203" s="147"/>
    </row>
    <row r="204" spans="1:31" s="116" customFormat="1" ht="48" x14ac:dyDescent="0.25">
      <c r="A204" s="106">
        <v>161</v>
      </c>
      <c r="B204" s="120" t="s">
        <v>1038</v>
      </c>
      <c r="C204" s="110" t="s">
        <v>1039</v>
      </c>
      <c r="D204" s="54" t="s">
        <v>1040</v>
      </c>
      <c r="E204" s="54" t="s">
        <v>1041</v>
      </c>
      <c r="F204" s="54" t="s">
        <v>1042</v>
      </c>
      <c r="G204" s="131" t="s">
        <v>1043</v>
      </c>
      <c r="H204" s="110" t="s">
        <v>1044</v>
      </c>
      <c r="I204" s="106">
        <f>528.648+489.948</f>
        <v>1018.596</v>
      </c>
      <c r="J204" s="106">
        <v>528.64800000000002</v>
      </c>
      <c r="K204" s="120" t="s">
        <v>348</v>
      </c>
      <c r="L204" s="110" t="s">
        <v>30</v>
      </c>
      <c r="M204" s="110" t="s">
        <v>31</v>
      </c>
      <c r="N204" s="110" t="s">
        <v>32</v>
      </c>
      <c r="O204" s="110" t="s">
        <v>32</v>
      </c>
      <c r="P204" s="110" t="s">
        <v>32</v>
      </c>
      <c r="Q204" s="122" t="s">
        <v>504</v>
      </c>
      <c r="R204" s="112" t="s">
        <v>868</v>
      </c>
      <c r="S204" s="112" t="s">
        <v>869</v>
      </c>
      <c r="T204" s="113">
        <v>1</v>
      </c>
      <c r="U204" s="132"/>
      <c r="V204" s="133"/>
      <c r="W204" s="117"/>
      <c r="X204" s="114"/>
      <c r="Y204" s="114"/>
      <c r="Z204" s="115"/>
      <c r="AA204" s="115"/>
      <c r="AB204" s="147"/>
      <c r="AC204" s="147"/>
      <c r="AD204" s="147"/>
      <c r="AE204" s="147"/>
    </row>
    <row r="205" spans="1:31" s="116" customFormat="1" ht="48" x14ac:dyDescent="0.25">
      <c r="A205" s="106">
        <v>162</v>
      </c>
      <c r="B205" s="120" t="s">
        <v>1045</v>
      </c>
      <c r="C205" s="110" t="s">
        <v>1046</v>
      </c>
      <c r="D205" s="54" t="s">
        <v>1047</v>
      </c>
      <c r="E205" s="54" t="s">
        <v>1048</v>
      </c>
      <c r="F205" s="54" t="s">
        <v>1049</v>
      </c>
      <c r="G205" s="131" t="s">
        <v>1050</v>
      </c>
      <c r="H205" s="110" t="s">
        <v>1051</v>
      </c>
      <c r="I205" s="106">
        <f>309.154+181.958</f>
        <v>491.11199999999997</v>
      </c>
      <c r="J205" s="106">
        <v>309.154</v>
      </c>
      <c r="K205" s="120" t="s">
        <v>348</v>
      </c>
      <c r="L205" s="110" t="s">
        <v>30</v>
      </c>
      <c r="M205" s="110" t="s">
        <v>31</v>
      </c>
      <c r="N205" s="110" t="s">
        <v>32</v>
      </c>
      <c r="O205" s="110" t="s">
        <v>32</v>
      </c>
      <c r="P205" s="110" t="s">
        <v>32</v>
      </c>
      <c r="Q205" s="122" t="s">
        <v>504</v>
      </c>
      <c r="R205" s="112" t="s">
        <v>868</v>
      </c>
      <c r="S205" s="112" t="s">
        <v>869</v>
      </c>
      <c r="T205" s="113">
        <v>1</v>
      </c>
      <c r="U205" s="132"/>
      <c r="V205" s="133"/>
      <c r="W205" s="25" t="s">
        <v>542</v>
      </c>
      <c r="X205" s="114"/>
      <c r="Y205" s="114"/>
      <c r="Z205" s="115"/>
      <c r="AA205" s="115"/>
      <c r="AB205" s="147"/>
      <c r="AC205" s="147"/>
      <c r="AD205" s="147"/>
      <c r="AE205" s="147"/>
    </row>
    <row r="206" spans="1:31" s="116" customFormat="1" ht="48" x14ac:dyDescent="0.25">
      <c r="A206" s="106">
        <v>163</v>
      </c>
      <c r="B206" s="120" t="s">
        <v>1052</v>
      </c>
      <c r="C206" s="110" t="s">
        <v>1053</v>
      </c>
      <c r="D206" s="54" t="s">
        <v>1054</v>
      </c>
      <c r="E206" s="54" t="s">
        <v>1055</v>
      </c>
      <c r="F206" s="54" t="s">
        <v>1056</v>
      </c>
      <c r="G206" s="131" t="s">
        <v>1057</v>
      </c>
      <c r="H206" s="110" t="s">
        <v>1058</v>
      </c>
      <c r="I206" s="106">
        <f>758.094+733.586</f>
        <v>1491.68</v>
      </c>
      <c r="J206" s="106">
        <v>758.09400000000005</v>
      </c>
      <c r="K206" s="120" t="s">
        <v>348</v>
      </c>
      <c r="L206" s="110" t="s">
        <v>30</v>
      </c>
      <c r="M206" s="110" t="s">
        <v>31</v>
      </c>
      <c r="N206" s="110" t="s">
        <v>32</v>
      </c>
      <c r="O206" s="110" t="s">
        <v>32</v>
      </c>
      <c r="P206" s="110" t="s">
        <v>32</v>
      </c>
      <c r="Q206" s="122" t="s">
        <v>504</v>
      </c>
      <c r="R206" s="112" t="s">
        <v>868</v>
      </c>
      <c r="S206" s="112" t="s">
        <v>869</v>
      </c>
      <c r="T206" s="113">
        <v>1</v>
      </c>
      <c r="U206" s="132"/>
      <c r="V206" s="133"/>
      <c r="W206" s="117"/>
      <c r="X206" s="114"/>
      <c r="Y206" s="114"/>
      <c r="Z206" s="115"/>
      <c r="AA206" s="115"/>
      <c r="AB206" s="147"/>
      <c r="AC206" s="147"/>
      <c r="AD206" s="147"/>
      <c r="AE206" s="147"/>
    </row>
    <row r="207" spans="1:31" s="116" customFormat="1" ht="48" x14ac:dyDescent="0.25">
      <c r="A207" s="106">
        <v>164</v>
      </c>
      <c r="B207" s="120" t="s">
        <v>1059</v>
      </c>
      <c r="C207" s="110" t="s">
        <v>1060</v>
      </c>
      <c r="D207" s="54" t="s">
        <v>1061</v>
      </c>
      <c r="E207" s="54" t="s">
        <v>1062</v>
      </c>
      <c r="F207" s="54" t="s">
        <v>1063</v>
      </c>
      <c r="G207" s="131" t="s">
        <v>1064</v>
      </c>
      <c r="H207" s="110" t="s">
        <v>1065</v>
      </c>
      <c r="I207" s="106">
        <f>456.76+460.194</f>
        <v>916.95399999999995</v>
      </c>
      <c r="J207" s="106">
        <v>460.19400000000002</v>
      </c>
      <c r="K207" s="120" t="s">
        <v>348</v>
      </c>
      <c r="L207" s="110" t="s">
        <v>30</v>
      </c>
      <c r="M207" s="110" t="s">
        <v>31</v>
      </c>
      <c r="N207" s="110" t="s">
        <v>32</v>
      </c>
      <c r="O207" s="110" t="s">
        <v>32</v>
      </c>
      <c r="P207" s="110" t="s">
        <v>32</v>
      </c>
      <c r="Q207" s="122" t="s">
        <v>504</v>
      </c>
      <c r="R207" s="112" t="s">
        <v>868</v>
      </c>
      <c r="S207" s="112" t="s">
        <v>869</v>
      </c>
      <c r="T207" s="113">
        <v>1</v>
      </c>
      <c r="U207" s="132"/>
      <c r="V207" s="133"/>
      <c r="W207" s="25" t="s">
        <v>542</v>
      </c>
      <c r="X207" s="124" t="s">
        <v>1066</v>
      </c>
      <c r="Y207" s="124" t="s">
        <v>1067</v>
      </c>
      <c r="Z207" s="115"/>
      <c r="AA207" s="125" t="s">
        <v>826</v>
      </c>
      <c r="AB207" s="147"/>
      <c r="AC207" s="147"/>
      <c r="AD207" s="147"/>
      <c r="AE207" s="147"/>
    </row>
    <row r="208" spans="1:31" s="116" customFormat="1" x14ac:dyDescent="0.25">
      <c r="A208" s="106"/>
      <c r="B208" s="120" t="s">
        <v>115</v>
      </c>
      <c r="C208" s="110"/>
      <c r="D208" s="54" t="s">
        <v>1068</v>
      </c>
      <c r="E208" s="54"/>
      <c r="F208" s="54"/>
      <c r="G208" s="131"/>
      <c r="H208" s="110"/>
      <c r="I208" s="106"/>
      <c r="J208" s="106"/>
      <c r="K208" s="120"/>
      <c r="L208" s="110"/>
      <c r="M208" s="110"/>
      <c r="N208" s="110"/>
      <c r="O208" s="110"/>
      <c r="P208" s="110"/>
      <c r="Q208" s="122"/>
      <c r="R208" s="112"/>
      <c r="S208" s="112"/>
      <c r="T208" s="113"/>
      <c r="U208" s="132"/>
      <c r="V208" s="113"/>
      <c r="W208" s="117"/>
      <c r="X208" s="114"/>
      <c r="Y208" s="114"/>
      <c r="Z208" s="115"/>
      <c r="AA208" s="115"/>
      <c r="AB208" s="147"/>
      <c r="AC208" s="147"/>
      <c r="AD208" s="147"/>
      <c r="AE208" s="147"/>
    </row>
    <row r="209" spans="1:31" s="116" customFormat="1" ht="24" x14ac:dyDescent="0.25">
      <c r="A209" s="106">
        <v>165</v>
      </c>
      <c r="B209" s="120" t="s">
        <v>1069</v>
      </c>
      <c r="C209" s="110" t="s">
        <v>1070</v>
      </c>
      <c r="D209" s="54" t="s">
        <v>1071</v>
      </c>
      <c r="E209" s="54" t="s">
        <v>1072</v>
      </c>
      <c r="F209" s="54" t="s">
        <v>1073</v>
      </c>
      <c r="G209" s="131" t="s">
        <v>1074</v>
      </c>
      <c r="H209" s="110">
        <v>35</v>
      </c>
      <c r="I209" s="106">
        <v>70</v>
      </c>
      <c r="J209" s="110">
        <v>35</v>
      </c>
      <c r="K209" s="110" t="s">
        <v>190</v>
      </c>
      <c r="L209" s="110" t="s">
        <v>30</v>
      </c>
      <c r="M209" s="110" t="s">
        <v>31</v>
      </c>
      <c r="N209" s="110" t="s">
        <v>32</v>
      </c>
      <c r="O209" s="110" t="s">
        <v>32</v>
      </c>
      <c r="P209" s="110" t="s">
        <v>32</v>
      </c>
      <c r="Q209" s="128" t="s">
        <v>283</v>
      </c>
      <c r="R209" s="126" t="s">
        <v>868</v>
      </c>
      <c r="S209" s="112" t="s">
        <v>869</v>
      </c>
      <c r="T209" s="113">
        <v>2</v>
      </c>
      <c r="U209" s="113"/>
      <c r="V209" s="113"/>
      <c r="W209" s="117"/>
      <c r="X209" s="124" t="s">
        <v>69</v>
      </c>
      <c r="Y209" s="124" t="s">
        <v>820</v>
      </c>
      <c r="Z209" s="115"/>
      <c r="AA209" s="125" t="s">
        <v>826</v>
      </c>
      <c r="AB209" s="147"/>
      <c r="AC209" s="147"/>
      <c r="AD209" s="147"/>
      <c r="AE209" s="147"/>
    </row>
    <row r="210" spans="1:31" s="116" customFormat="1" ht="36" x14ac:dyDescent="0.25">
      <c r="A210" s="106">
        <v>166</v>
      </c>
      <c r="B210" s="120" t="s">
        <v>1075</v>
      </c>
      <c r="C210" s="110" t="s">
        <v>1076</v>
      </c>
      <c r="D210" s="54" t="s">
        <v>1077</v>
      </c>
      <c r="E210" s="54" t="s">
        <v>1076</v>
      </c>
      <c r="F210" s="54" t="s">
        <v>1078</v>
      </c>
      <c r="G210" s="131" t="s">
        <v>926</v>
      </c>
      <c r="H210" s="110">
        <v>85.6</v>
      </c>
      <c r="I210" s="106">
        <f>85.6*2</f>
        <v>171.2</v>
      </c>
      <c r="J210" s="110">
        <v>85.6</v>
      </c>
      <c r="K210" s="110" t="s">
        <v>190</v>
      </c>
      <c r="L210" s="110" t="s">
        <v>94</v>
      </c>
      <c r="M210" s="110" t="s">
        <v>181</v>
      </c>
      <c r="N210" s="110" t="s">
        <v>48</v>
      </c>
      <c r="O210" s="110" t="s">
        <v>48</v>
      </c>
      <c r="P210" s="110" t="s">
        <v>48</v>
      </c>
      <c r="Q210" s="128" t="s">
        <v>283</v>
      </c>
      <c r="R210" s="112" t="s">
        <v>868</v>
      </c>
      <c r="S210" s="112" t="s">
        <v>869</v>
      </c>
      <c r="T210" s="113">
        <v>2</v>
      </c>
      <c r="U210" s="113"/>
      <c r="V210" s="113"/>
      <c r="W210" s="117"/>
      <c r="X210" s="124" t="s">
        <v>69</v>
      </c>
      <c r="Y210" s="124" t="s">
        <v>1067</v>
      </c>
      <c r="Z210" s="115"/>
      <c r="AA210" s="125" t="s">
        <v>826</v>
      </c>
      <c r="AB210" s="147"/>
      <c r="AC210" s="147"/>
      <c r="AD210" s="147"/>
      <c r="AE210" s="147"/>
    </row>
    <row r="211" spans="1:31" s="116" customFormat="1" ht="31.2" x14ac:dyDescent="0.25">
      <c r="A211" s="106">
        <v>167</v>
      </c>
      <c r="B211" s="120" t="s">
        <v>1079</v>
      </c>
      <c r="C211" s="110" t="s">
        <v>1080</v>
      </c>
      <c r="D211" s="54" t="s">
        <v>1081</v>
      </c>
      <c r="E211" s="54" t="s">
        <v>1082</v>
      </c>
      <c r="F211" s="54" t="s">
        <v>1083</v>
      </c>
      <c r="G211" s="131" t="s">
        <v>1084</v>
      </c>
      <c r="H211" s="110">
        <v>356</v>
      </c>
      <c r="I211" s="106">
        <f>356*2</f>
        <v>712</v>
      </c>
      <c r="J211" s="110">
        <v>356</v>
      </c>
      <c r="K211" s="120" t="s">
        <v>348</v>
      </c>
      <c r="L211" s="110" t="s">
        <v>30</v>
      </c>
      <c r="M211" s="110" t="s">
        <v>31</v>
      </c>
      <c r="N211" s="110" t="s">
        <v>32</v>
      </c>
      <c r="O211" s="110" t="s">
        <v>32</v>
      </c>
      <c r="P211" s="110" t="s">
        <v>32</v>
      </c>
      <c r="Q211" s="128" t="s">
        <v>283</v>
      </c>
      <c r="R211" s="112" t="s">
        <v>868</v>
      </c>
      <c r="S211" s="112" t="s">
        <v>869</v>
      </c>
      <c r="T211" s="113">
        <v>1</v>
      </c>
      <c r="U211" s="113"/>
      <c r="V211" s="133">
        <v>0.5</v>
      </c>
      <c r="W211" s="117"/>
      <c r="X211" s="124" t="s">
        <v>1085</v>
      </c>
      <c r="Y211" s="124" t="s">
        <v>809</v>
      </c>
      <c r="Z211" s="115"/>
      <c r="AA211" s="115"/>
      <c r="AB211" s="147"/>
      <c r="AC211" s="147"/>
      <c r="AD211" s="147"/>
      <c r="AE211" s="147"/>
    </row>
    <row r="212" spans="1:31" s="116" customFormat="1" x14ac:dyDescent="0.25">
      <c r="A212" s="106"/>
      <c r="B212" s="120" t="s">
        <v>141</v>
      </c>
      <c r="C212" s="110"/>
      <c r="D212" s="54"/>
      <c r="E212" s="54"/>
      <c r="F212" s="54" t="s">
        <v>1086</v>
      </c>
      <c r="G212" s="131"/>
      <c r="H212" s="110"/>
      <c r="I212" s="106"/>
      <c r="J212" s="110"/>
      <c r="K212" s="120"/>
      <c r="L212" s="110"/>
      <c r="M212" s="110"/>
      <c r="N212" s="110"/>
      <c r="O212" s="110"/>
      <c r="P212" s="110"/>
      <c r="Q212" s="128"/>
      <c r="R212" s="112"/>
      <c r="S212" s="112"/>
      <c r="T212" s="113"/>
      <c r="U212" s="113"/>
      <c r="V212" s="133"/>
      <c r="W212" s="117"/>
      <c r="X212" s="114"/>
      <c r="Y212" s="114"/>
      <c r="Z212" s="115"/>
      <c r="AA212" s="115"/>
      <c r="AB212" s="147"/>
      <c r="AC212" s="147"/>
      <c r="AD212" s="147"/>
      <c r="AE212" s="147"/>
    </row>
    <row r="213" spans="1:31" s="116" customFormat="1" ht="48" x14ac:dyDescent="0.25">
      <c r="A213" s="106">
        <v>168</v>
      </c>
      <c r="B213" s="120" t="s">
        <v>1087</v>
      </c>
      <c r="C213" s="110" t="s">
        <v>1088</v>
      </c>
      <c r="D213" s="54" t="s">
        <v>1089</v>
      </c>
      <c r="E213" s="54" t="s">
        <v>1090</v>
      </c>
      <c r="F213" s="54" t="s">
        <v>1091</v>
      </c>
      <c r="G213" s="121" t="s">
        <v>1092</v>
      </c>
      <c r="H213" s="110" t="s">
        <v>1093</v>
      </c>
      <c r="I213" s="106">
        <f>182.87+157.078</f>
        <v>339.94799999999998</v>
      </c>
      <c r="J213" s="106">
        <v>182.87</v>
      </c>
      <c r="K213" s="120" t="s">
        <v>348</v>
      </c>
      <c r="L213" s="110" t="s">
        <v>30</v>
      </c>
      <c r="M213" s="110" t="s">
        <v>31</v>
      </c>
      <c r="N213" s="110" t="s">
        <v>32</v>
      </c>
      <c r="O213" s="110" t="s">
        <v>32</v>
      </c>
      <c r="P213" s="110" t="s">
        <v>32</v>
      </c>
      <c r="Q213" s="122" t="s">
        <v>504</v>
      </c>
      <c r="R213" s="112" t="s">
        <v>868</v>
      </c>
      <c r="S213" s="112" t="s">
        <v>869</v>
      </c>
      <c r="T213" s="113">
        <v>1</v>
      </c>
      <c r="U213" s="113"/>
      <c r="V213" s="133"/>
      <c r="W213" s="117"/>
      <c r="X213" s="124" t="s">
        <v>1085</v>
      </c>
      <c r="Y213" s="124" t="s">
        <v>809</v>
      </c>
      <c r="Z213" s="115"/>
      <c r="AA213" s="115"/>
      <c r="AB213" s="147"/>
      <c r="AC213" s="147"/>
      <c r="AD213" s="147"/>
      <c r="AE213" s="147"/>
    </row>
    <row r="214" spans="1:31" s="116" customFormat="1" x14ac:dyDescent="0.25">
      <c r="A214" s="106"/>
      <c r="B214" s="120" t="s">
        <v>1094</v>
      </c>
      <c r="C214" s="110"/>
      <c r="D214" s="54" t="s">
        <v>1095</v>
      </c>
      <c r="E214" s="54"/>
      <c r="F214" s="54" t="s">
        <v>1096</v>
      </c>
      <c r="G214" s="121"/>
      <c r="H214" s="110"/>
      <c r="I214" s="106"/>
      <c r="J214" s="106"/>
      <c r="K214" s="120"/>
      <c r="L214" s="110"/>
      <c r="M214" s="110"/>
      <c r="N214" s="110"/>
      <c r="O214" s="110"/>
      <c r="P214" s="110"/>
      <c r="Q214" s="122"/>
      <c r="R214" s="112"/>
      <c r="S214" s="112"/>
      <c r="T214" s="113"/>
      <c r="U214" s="113"/>
      <c r="V214" s="113"/>
      <c r="W214" s="117"/>
      <c r="X214" s="114"/>
      <c r="Y214" s="114"/>
      <c r="Z214" s="115"/>
      <c r="AA214" s="115"/>
      <c r="AB214" s="147"/>
      <c r="AC214" s="147"/>
      <c r="AD214" s="147"/>
      <c r="AE214" s="147"/>
    </row>
    <row r="215" spans="1:31" s="116" customFormat="1" ht="48" x14ac:dyDescent="0.25">
      <c r="A215" s="106">
        <v>169</v>
      </c>
      <c r="B215" s="120" t="s">
        <v>1097</v>
      </c>
      <c r="C215" s="110" t="s">
        <v>1098</v>
      </c>
      <c r="D215" s="54" t="s">
        <v>1099</v>
      </c>
      <c r="E215" s="54"/>
      <c r="F215" s="54" t="s">
        <v>1100</v>
      </c>
      <c r="G215" s="121" t="s">
        <v>1101</v>
      </c>
      <c r="H215" s="110" t="s">
        <v>1102</v>
      </c>
      <c r="I215" s="106">
        <f>1648.2+1300.3</f>
        <v>2948.5</v>
      </c>
      <c r="J215" s="106">
        <v>1648.2</v>
      </c>
      <c r="K215" s="110" t="s">
        <v>713</v>
      </c>
      <c r="L215" s="110" t="s">
        <v>30</v>
      </c>
      <c r="M215" s="110" t="s">
        <v>31</v>
      </c>
      <c r="N215" s="110" t="s">
        <v>32</v>
      </c>
      <c r="O215" s="110" t="s">
        <v>32</v>
      </c>
      <c r="P215" s="110" t="s">
        <v>32</v>
      </c>
      <c r="Q215" s="122" t="s">
        <v>504</v>
      </c>
      <c r="R215" s="112" t="s">
        <v>868</v>
      </c>
      <c r="S215" s="112" t="s">
        <v>869</v>
      </c>
      <c r="T215" s="113">
        <v>1</v>
      </c>
      <c r="U215" s="113"/>
      <c r="V215" s="133">
        <v>1.8</v>
      </c>
      <c r="W215" s="25" t="s">
        <v>200</v>
      </c>
      <c r="X215" s="114"/>
      <c r="Y215" s="114"/>
      <c r="Z215" s="115"/>
      <c r="AA215" s="115"/>
      <c r="AB215" s="147"/>
      <c r="AC215" s="147"/>
      <c r="AD215" s="147"/>
      <c r="AE215" s="147"/>
    </row>
    <row r="216" spans="1:31" s="116" customFormat="1" x14ac:dyDescent="0.25">
      <c r="A216" s="106"/>
      <c r="B216" s="120" t="s">
        <v>1103</v>
      </c>
      <c r="C216" s="110"/>
      <c r="D216" s="54" t="s">
        <v>1104</v>
      </c>
      <c r="E216" s="54"/>
      <c r="F216" s="54" t="s">
        <v>1105</v>
      </c>
      <c r="G216" s="121"/>
      <c r="H216" s="110"/>
      <c r="I216" s="106"/>
      <c r="J216" s="106"/>
      <c r="K216" s="110"/>
      <c r="L216" s="110"/>
      <c r="M216" s="110"/>
      <c r="N216" s="110"/>
      <c r="O216" s="110"/>
      <c r="P216" s="110"/>
      <c r="Q216" s="122"/>
      <c r="R216" s="112"/>
      <c r="S216" s="112"/>
      <c r="T216" s="113"/>
      <c r="U216" s="113"/>
      <c r="V216" s="133"/>
      <c r="W216" s="117"/>
      <c r="X216" s="114"/>
      <c r="Y216" s="114"/>
      <c r="Z216" s="115"/>
      <c r="AA216" s="115"/>
      <c r="AB216" s="147"/>
      <c r="AC216" s="147"/>
      <c r="AD216" s="147"/>
      <c r="AE216" s="147"/>
    </row>
    <row r="217" spans="1:31" s="116" customFormat="1" ht="48" x14ac:dyDescent="0.25">
      <c r="A217" s="106">
        <v>170</v>
      </c>
      <c r="B217" s="120" t="s">
        <v>1106</v>
      </c>
      <c r="C217" s="110" t="s">
        <v>1107</v>
      </c>
      <c r="D217" s="54" t="s">
        <v>1108</v>
      </c>
      <c r="E217" s="54" t="s">
        <v>1109</v>
      </c>
      <c r="F217" s="54" t="s">
        <v>1110</v>
      </c>
      <c r="G217" s="121" t="s">
        <v>1111</v>
      </c>
      <c r="H217" s="110" t="s">
        <v>1112</v>
      </c>
      <c r="I217" s="106">
        <f>109+109.508</f>
        <v>218.50799999999998</v>
      </c>
      <c r="J217" s="106">
        <v>109.508</v>
      </c>
      <c r="K217" s="110" t="s">
        <v>348</v>
      </c>
      <c r="L217" s="110" t="s">
        <v>30</v>
      </c>
      <c r="M217" s="110" t="s">
        <v>31</v>
      </c>
      <c r="N217" s="110" t="s">
        <v>32</v>
      </c>
      <c r="O217" s="110" t="s">
        <v>32</v>
      </c>
      <c r="P217" s="110" t="s">
        <v>32</v>
      </c>
      <c r="Q217" s="122" t="s">
        <v>504</v>
      </c>
      <c r="R217" s="112" t="s">
        <v>868</v>
      </c>
      <c r="S217" s="112" t="s">
        <v>869</v>
      </c>
      <c r="T217" s="113">
        <v>1</v>
      </c>
      <c r="U217" s="113"/>
      <c r="V217" s="133"/>
      <c r="W217" s="25" t="s">
        <v>1113</v>
      </c>
      <c r="X217" s="114"/>
      <c r="Y217" s="114"/>
      <c r="Z217" s="115"/>
      <c r="AA217" s="115"/>
      <c r="AB217" s="147"/>
      <c r="AC217" s="147"/>
      <c r="AD217" s="147"/>
      <c r="AE217" s="147"/>
    </row>
    <row r="218" spans="1:31" s="116" customFormat="1" ht="36" x14ac:dyDescent="0.25">
      <c r="A218" s="106">
        <v>171</v>
      </c>
      <c r="B218" s="120" t="s">
        <v>1114</v>
      </c>
      <c r="C218" s="110" t="s">
        <v>1115</v>
      </c>
      <c r="D218" s="54" t="s">
        <v>1116</v>
      </c>
      <c r="E218" s="54" t="s">
        <v>1117</v>
      </c>
      <c r="F218" s="54" t="s">
        <v>1118</v>
      </c>
      <c r="G218" s="121" t="s">
        <v>1119</v>
      </c>
      <c r="H218" s="110">
        <v>88.8</v>
      </c>
      <c r="I218" s="106">
        <f>88.8*2</f>
        <v>177.6</v>
      </c>
      <c r="J218" s="110">
        <v>88.8</v>
      </c>
      <c r="K218" s="110" t="s">
        <v>180</v>
      </c>
      <c r="L218" s="110" t="s">
        <v>30</v>
      </c>
      <c r="M218" s="110" t="s">
        <v>31</v>
      </c>
      <c r="N218" s="110" t="s">
        <v>32</v>
      </c>
      <c r="O218" s="110" t="s">
        <v>32</v>
      </c>
      <c r="P218" s="110" t="s">
        <v>32</v>
      </c>
      <c r="Q218" s="128" t="s">
        <v>283</v>
      </c>
      <c r="R218" s="126" t="s">
        <v>868</v>
      </c>
      <c r="S218" s="112" t="s">
        <v>869</v>
      </c>
      <c r="T218" s="113">
        <v>2</v>
      </c>
      <c r="U218" s="113"/>
      <c r="V218" s="113"/>
      <c r="W218" s="117"/>
      <c r="X218" s="124" t="s">
        <v>69</v>
      </c>
      <c r="Y218" s="124" t="s">
        <v>901</v>
      </c>
      <c r="Z218" s="115"/>
      <c r="AA218" s="125" t="s">
        <v>826</v>
      </c>
      <c r="AB218" s="147"/>
      <c r="AC218" s="147"/>
      <c r="AD218" s="147"/>
      <c r="AE218" s="147"/>
    </row>
    <row r="219" spans="1:31" s="116" customFormat="1" ht="36" x14ac:dyDescent="0.25">
      <c r="A219" s="106">
        <v>172</v>
      </c>
      <c r="B219" s="120" t="s">
        <v>1120</v>
      </c>
      <c r="C219" s="110" t="s">
        <v>1121</v>
      </c>
      <c r="D219" s="54" t="s">
        <v>1122</v>
      </c>
      <c r="E219" s="54" t="s">
        <v>1123</v>
      </c>
      <c r="F219" s="54" t="s">
        <v>1124</v>
      </c>
      <c r="G219" s="121" t="s">
        <v>1125</v>
      </c>
      <c r="H219" s="110">
        <v>186.4</v>
      </c>
      <c r="I219" s="106">
        <f>186.4</f>
        <v>186.4</v>
      </c>
      <c r="J219" s="110">
        <v>186.4</v>
      </c>
      <c r="K219" s="110" t="s">
        <v>348</v>
      </c>
      <c r="L219" s="110" t="s">
        <v>94</v>
      </c>
      <c r="M219" s="110" t="s">
        <v>181</v>
      </c>
      <c r="N219" s="110" t="s">
        <v>48</v>
      </c>
      <c r="O219" s="110" t="s">
        <v>95</v>
      </c>
      <c r="P219" s="110" t="s">
        <v>95</v>
      </c>
      <c r="Q219" s="122" t="s">
        <v>440</v>
      </c>
      <c r="R219" s="112" t="s">
        <v>868</v>
      </c>
      <c r="S219" s="112" t="s">
        <v>869</v>
      </c>
      <c r="T219" s="113">
        <v>1</v>
      </c>
      <c r="U219" s="113">
        <v>4</v>
      </c>
      <c r="V219" s="113"/>
      <c r="W219" s="117"/>
      <c r="X219" s="114"/>
      <c r="Y219" s="114"/>
      <c r="Z219" s="115"/>
      <c r="AA219" s="115"/>
      <c r="AB219" s="147"/>
      <c r="AC219" s="147"/>
      <c r="AD219" s="147"/>
      <c r="AE219" s="147"/>
    </row>
    <row r="220" spans="1:31" s="116" customFormat="1" ht="36" x14ac:dyDescent="0.25">
      <c r="A220" s="106">
        <v>173</v>
      </c>
      <c r="B220" s="120" t="s">
        <v>1126</v>
      </c>
      <c r="C220" s="110" t="s">
        <v>1127</v>
      </c>
      <c r="D220" s="54" t="s">
        <v>1128</v>
      </c>
      <c r="E220" s="54" t="s">
        <v>1129</v>
      </c>
      <c r="F220" s="54" t="s">
        <v>1130</v>
      </c>
      <c r="G220" s="121" t="s">
        <v>1131</v>
      </c>
      <c r="H220" s="110">
        <v>71.400000000000006</v>
      </c>
      <c r="I220" s="106">
        <f>71.4*2</f>
        <v>142.80000000000001</v>
      </c>
      <c r="J220" s="110">
        <v>71.400000000000006</v>
      </c>
      <c r="K220" s="110" t="s">
        <v>277</v>
      </c>
      <c r="L220" s="110" t="s">
        <v>94</v>
      </c>
      <c r="M220" s="110" t="s">
        <v>181</v>
      </c>
      <c r="N220" s="110" t="s">
        <v>48</v>
      </c>
      <c r="O220" s="110" t="s">
        <v>48</v>
      </c>
      <c r="P220" s="110" t="s">
        <v>48</v>
      </c>
      <c r="Q220" s="128" t="s">
        <v>283</v>
      </c>
      <c r="R220" s="126" t="s">
        <v>868</v>
      </c>
      <c r="S220" s="112" t="s">
        <v>869</v>
      </c>
      <c r="T220" s="113">
        <v>2</v>
      </c>
      <c r="U220" s="113"/>
      <c r="V220" s="113"/>
      <c r="W220" s="117"/>
      <c r="X220" s="124" t="s">
        <v>69</v>
      </c>
      <c r="Y220" s="124" t="s">
        <v>834</v>
      </c>
      <c r="Z220" s="115"/>
      <c r="AA220" s="115"/>
      <c r="AB220" s="147"/>
      <c r="AC220" s="147"/>
      <c r="AD220" s="147"/>
      <c r="AE220" s="147"/>
    </row>
    <row r="221" spans="1:31" s="116" customFormat="1" ht="43.2" x14ac:dyDescent="0.25">
      <c r="A221" s="106">
        <v>174</v>
      </c>
      <c r="B221" s="120" t="s">
        <v>1132</v>
      </c>
      <c r="C221" s="110" t="s">
        <v>1133</v>
      </c>
      <c r="D221" s="54" t="s">
        <v>1134</v>
      </c>
      <c r="E221" s="54" t="s">
        <v>1135</v>
      </c>
      <c r="F221" s="54" t="s">
        <v>1136</v>
      </c>
      <c r="G221" s="121" t="s">
        <v>1137</v>
      </c>
      <c r="H221" s="110">
        <v>1406.4</v>
      </c>
      <c r="I221" s="106">
        <f>1406.4*2</f>
        <v>2812.8</v>
      </c>
      <c r="J221" s="110">
        <v>1406.4</v>
      </c>
      <c r="K221" s="110" t="s">
        <v>713</v>
      </c>
      <c r="L221" s="110" t="s">
        <v>30</v>
      </c>
      <c r="M221" s="110" t="s">
        <v>31</v>
      </c>
      <c r="N221" s="110" t="s">
        <v>32</v>
      </c>
      <c r="O221" s="110" t="s">
        <v>32</v>
      </c>
      <c r="P221" s="110" t="s">
        <v>32</v>
      </c>
      <c r="Q221" s="122" t="s">
        <v>174</v>
      </c>
      <c r="R221" s="112" t="s">
        <v>868</v>
      </c>
      <c r="S221" s="112" t="s">
        <v>869</v>
      </c>
      <c r="T221" s="113">
        <v>1</v>
      </c>
      <c r="U221" s="113"/>
      <c r="V221" s="113">
        <v>1.4</v>
      </c>
      <c r="W221" s="117"/>
      <c r="X221" s="124" t="s">
        <v>1138</v>
      </c>
      <c r="Y221" s="124" t="s">
        <v>820</v>
      </c>
      <c r="Z221" s="115"/>
      <c r="AA221" s="115"/>
      <c r="AB221" s="147"/>
      <c r="AC221" s="147"/>
      <c r="AD221" s="147"/>
      <c r="AE221" s="147"/>
    </row>
    <row r="222" spans="1:31" s="116" customFormat="1" ht="86.4" x14ac:dyDescent="0.25">
      <c r="A222" s="106">
        <v>175</v>
      </c>
      <c r="B222" s="120" t="s">
        <v>1139</v>
      </c>
      <c r="C222" s="110" t="s">
        <v>1140</v>
      </c>
      <c r="D222" s="54" t="s">
        <v>1141</v>
      </c>
      <c r="E222" s="54" t="s">
        <v>1140</v>
      </c>
      <c r="F222" s="54" t="s">
        <v>1142</v>
      </c>
      <c r="G222" s="121" t="s">
        <v>1143</v>
      </c>
      <c r="H222" s="110" t="s">
        <v>1144</v>
      </c>
      <c r="I222" s="106">
        <f>1069.56+1339.56</f>
        <v>2409.12</v>
      </c>
      <c r="J222" s="106">
        <v>1339.56</v>
      </c>
      <c r="K222" s="110" t="s">
        <v>713</v>
      </c>
      <c r="L222" s="110" t="s">
        <v>1145</v>
      </c>
      <c r="M222" s="110" t="s">
        <v>31</v>
      </c>
      <c r="N222" s="110" t="s">
        <v>32</v>
      </c>
      <c r="O222" s="110" t="s">
        <v>32</v>
      </c>
      <c r="P222" s="110" t="s">
        <v>32</v>
      </c>
      <c r="Q222" s="128" t="s">
        <v>440</v>
      </c>
      <c r="R222" s="126" t="s">
        <v>868</v>
      </c>
      <c r="S222" s="112" t="s">
        <v>869</v>
      </c>
      <c r="T222" s="113">
        <v>2</v>
      </c>
      <c r="U222" s="113"/>
      <c r="V222" s="113"/>
      <c r="W222" s="117"/>
      <c r="X222" s="114"/>
      <c r="Y222" s="114"/>
      <c r="Z222" s="115"/>
      <c r="AA222" s="115"/>
      <c r="AB222" s="147"/>
      <c r="AC222" s="147"/>
      <c r="AD222" s="147"/>
      <c r="AE222" s="147"/>
    </row>
    <row r="223" spans="1:31" s="116" customFormat="1" ht="36" x14ac:dyDescent="0.25">
      <c r="A223" s="106">
        <v>176</v>
      </c>
      <c r="B223" s="120" t="s">
        <v>1146</v>
      </c>
      <c r="C223" s="110" t="s">
        <v>1147</v>
      </c>
      <c r="D223" s="54" t="s">
        <v>1148</v>
      </c>
      <c r="E223" s="54" t="s">
        <v>1147</v>
      </c>
      <c r="F223" s="54" t="s">
        <v>1149</v>
      </c>
      <c r="G223" s="121" t="s">
        <v>1150</v>
      </c>
      <c r="H223" s="110">
        <v>655.6</v>
      </c>
      <c r="I223" s="110">
        <v>655.6</v>
      </c>
      <c r="J223" s="110">
        <v>655.6</v>
      </c>
      <c r="K223" s="110" t="s">
        <v>348</v>
      </c>
      <c r="L223" s="110" t="s">
        <v>1145</v>
      </c>
      <c r="M223" s="110" t="s">
        <v>61</v>
      </c>
      <c r="N223" s="110" t="s">
        <v>32</v>
      </c>
      <c r="O223" s="110" t="s">
        <v>32</v>
      </c>
      <c r="P223" s="110" t="s">
        <v>62</v>
      </c>
      <c r="Q223" s="122" t="s">
        <v>440</v>
      </c>
      <c r="R223" s="112" t="s">
        <v>868</v>
      </c>
      <c r="S223" s="112" t="s">
        <v>869</v>
      </c>
      <c r="T223" s="113">
        <v>1</v>
      </c>
      <c r="U223" s="113"/>
      <c r="V223" s="113"/>
      <c r="W223" s="117"/>
      <c r="X223" s="114"/>
      <c r="Y223" s="114"/>
      <c r="Z223" s="115"/>
      <c r="AA223" s="115"/>
      <c r="AB223" s="147"/>
      <c r="AC223" s="147"/>
      <c r="AD223" s="147"/>
      <c r="AE223" s="147"/>
    </row>
    <row r="224" spans="1:31" s="116" customFormat="1" ht="36" x14ac:dyDescent="0.25">
      <c r="A224" s="106">
        <v>177</v>
      </c>
      <c r="B224" s="120" t="s">
        <v>1151</v>
      </c>
      <c r="C224" s="110" t="s">
        <v>1152</v>
      </c>
      <c r="D224" s="54" t="s">
        <v>1153</v>
      </c>
      <c r="E224" s="54" t="s">
        <v>1152</v>
      </c>
      <c r="F224" s="54" t="s">
        <v>1154</v>
      </c>
      <c r="G224" s="121" t="s">
        <v>1155</v>
      </c>
      <c r="H224" s="110">
        <v>521.6</v>
      </c>
      <c r="I224" s="110">
        <v>521.6</v>
      </c>
      <c r="J224" s="110">
        <v>521.6</v>
      </c>
      <c r="K224" s="110" t="s">
        <v>348</v>
      </c>
      <c r="L224" s="110" t="s">
        <v>94</v>
      </c>
      <c r="M224" s="110" t="s">
        <v>61</v>
      </c>
      <c r="N224" s="110" t="s">
        <v>48</v>
      </c>
      <c r="O224" s="110" t="s">
        <v>62</v>
      </c>
      <c r="P224" s="110" t="s">
        <v>62</v>
      </c>
      <c r="Q224" s="128" t="s">
        <v>440</v>
      </c>
      <c r="R224" s="112" t="s">
        <v>868</v>
      </c>
      <c r="S224" s="112" t="s">
        <v>869</v>
      </c>
      <c r="T224" s="113">
        <v>1</v>
      </c>
      <c r="U224" s="113"/>
      <c r="V224" s="113"/>
      <c r="W224" s="117"/>
      <c r="X224" s="114"/>
      <c r="Y224" s="114"/>
      <c r="Z224" s="115"/>
      <c r="AA224" s="115"/>
      <c r="AB224" s="147"/>
      <c r="AC224" s="147"/>
      <c r="AD224" s="147"/>
      <c r="AE224" s="147"/>
    </row>
    <row r="225" spans="1:31" s="116" customFormat="1" ht="36" x14ac:dyDescent="0.25">
      <c r="A225" s="106">
        <v>178</v>
      </c>
      <c r="B225" s="120" t="s">
        <v>1156</v>
      </c>
      <c r="C225" s="110" t="s">
        <v>1157</v>
      </c>
      <c r="D225" s="54" t="s">
        <v>1158</v>
      </c>
      <c r="E225" s="54" t="s">
        <v>1157</v>
      </c>
      <c r="F225" s="54" t="s">
        <v>1159</v>
      </c>
      <c r="G225" s="121" t="s">
        <v>1160</v>
      </c>
      <c r="H225" s="110">
        <v>626.20000000000005</v>
      </c>
      <c r="I225" s="110">
        <v>626.20000000000005</v>
      </c>
      <c r="J225" s="110">
        <v>626.20000000000005</v>
      </c>
      <c r="K225" s="110" t="s">
        <v>348</v>
      </c>
      <c r="L225" s="110" t="s">
        <v>94</v>
      </c>
      <c r="M225" s="110" t="s">
        <v>61</v>
      </c>
      <c r="N225" s="110" t="s">
        <v>48</v>
      </c>
      <c r="O225" s="110" t="s">
        <v>62</v>
      </c>
      <c r="P225" s="110" t="s">
        <v>62</v>
      </c>
      <c r="Q225" s="122" t="s">
        <v>440</v>
      </c>
      <c r="R225" s="112" t="s">
        <v>868</v>
      </c>
      <c r="S225" s="112" t="s">
        <v>869</v>
      </c>
      <c r="T225" s="113">
        <v>1</v>
      </c>
      <c r="U225" s="113"/>
      <c r="V225" s="113"/>
      <c r="W225" s="25" t="s">
        <v>89</v>
      </c>
      <c r="X225" s="114"/>
      <c r="Y225" s="114"/>
      <c r="Z225" s="115"/>
      <c r="AA225" s="115"/>
      <c r="AB225" s="147"/>
      <c r="AC225" s="147"/>
      <c r="AD225" s="147"/>
      <c r="AE225" s="147"/>
    </row>
    <row r="226" spans="1:31" s="116" customFormat="1" ht="24" x14ac:dyDescent="0.25">
      <c r="A226" s="106">
        <v>179</v>
      </c>
      <c r="B226" s="120" t="s">
        <v>1161</v>
      </c>
      <c r="C226" s="110" t="s">
        <v>1162</v>
      </c>
      <c r="D226" s="54" t="s">
        <v>1163</v>
      </c>
      <c r="E226" s="54" t="s">
        <v>1164</v>
      </c>
      <c r="F226" s="54" t="s">
        <v>1165</v>
      </c>
      <c r="G226" s="121" t="s">
        <v>1166</v>
      </c>
      <c r="H226" s="110">
        <v>246</v>
      </c>
      <c r="I226" s="110">
        <f>246*2</f>
        <v>492</v>
      </c>
      <c r="J226" s="110">
        <v>246</v>
      </c>
      <c r="K226" s="110" t="s">
        <v>348</v>
      </c>
      <c r="L226" s="110" t="s">
        <v>1145</v>
      </c>
      <c r="M226" s="110" t="s">
        <v>31</v>
      </c>
      <c r="N226" s="110" t="s">
        <v>48</v>
      </c>
      <c r="O226" s="110" t="s">
        <v>48</v>
      </c>
      <c r="P226" s="110" t="s">
        <v>48</v>
      </c>
      <c r="Q226" s="122" t="s">
        <v>174</v>
      </c>
      <c r="R226" s="126" t="s">
        <v>868</v>
      </c>
      <c r="S226" s="112" t="s">
        <v>869</v>
      </c>
      <c r="T226" s="113">
        <v>2</v>
      </c>
      <c r="U226" s="113"/>
      <c r="V226" s="113"/>
      <c r="W226" s="117"/>
      <c r="X226" s="114"/>
      <c r="Y226" s="114"/>
      <c r="Z226" s="115"/>
      <c r="AA226" s="115"/>
      <c r="AB226" s="147"/>
      <c r="AC226" s="147"/>
      <c r="AD226" s="147"/>
      <c r="AE226" s="147"/>
    </row>
    <row r="227" spans="1:31" s="116" customFormat="1" ht="36" x14ac:dyDescent="0.25">
      <c r="A227" s="106">
        <v>180</v>
      </c>
      <c r="B227" s="120" t="s">
        <v>1167</v>
      </c>
      <c r="C227" s="110" t="s">
        <v>1168</v>
      </c>
      <c r="D227" s="54" t="s">
        <v>1169</v>
      </c>
      <c r="E227" s="54" t="s">
        <v>1170</v>
      </c>
      <c r="F227" s="54" t="s">
        <v>1171</v>
      </c>
      <c r="G227" s="121" t="s">
        <v>1172</v>
      </c>
      <c r="H227" s="110">
        <v>181</v>
      </c>
      <c r="I227" s="110">
        <v>181</v>
      </c>
      <c r="J227" s="110">
        <v>181</v>
      </c>
      <c r="K227" s="110" t="s">
        <v>348</v>
      </c>
      <c r="L227" s="110" t="s">
        <v>1145</v>
      </c>
      <c r="M227" s="110" t="s">
        <v>61</v>
      </c>
      <c r="N227" s="110" t="s">
        <v>95</v>
      </c>
      <c r="O227" s="110" t="s">
        <v>62</v>
      </c>
      <c r="P227" s="110" t="s">
        <v>62</v>
      </c>
      <c r="Q227" s="122" t="s">
        <v>174</v>
      </c>
      <c r="R227" s="126" t="s">
        <v>868</v>
      </c>
      <c r="S227" s="112" t="s">
        <v>869</v>
      </c>
      <c r="T227" s="113">
        <v>2</v>
      </c>
      <c r="U227" s="113"/>
      <c r="V227" s="113"/>
      <c r="W227" s="117"/>
      <c r="X227" s="114"/>
      <c r="Y227" s="114"/>
      <c r="Z227" s="115"/>
      <c r="AA227" s="115"/>
      <c r="AB227" s="147"/>
      <c r="AC227" s="147"/>
      <c r="AD227" s="147"/>
      <c r="AE227" s="147"/>
    </row>
    <row r="228" spans="1:31" s="116" customFormat="1" ht="36" x14ac:dyDescent="0.25">
      <c r="A228" s="106">
        <v>181</v>
      </c>
      <c r="B228" s="120" t="s">
        <v>1173</v>
      </c>
      <c r="C228" s="110" t="s">
        <v>1174</v>
      </c>
      <c r="D228" s="54" t="s">
        <v>1175</v>
      </c>
      <c r="E228" s="54" t="s">
        <v>1176</v>
      </c>
      <c r="F228" s="54" t="s">
        <v>1177</v>
      </c>
      <c r="G228" s="121">
        <v>13</v>
      </c>
      <c r="H228" s="110">
        <v>27.04</v>
      </c>
      <c r="I228" s="110">
        <v>27.04</v>
      </c>
      <c r="J228" s="110">
        <v>27.04</v>
      </c>
      <c r="K228" s="110" t="s">
        <v>819</v>
      </c>
      <c r="L228" s="110" t="s">
        <v>1145</v>
      </c>
      <c r="M228" s="110" t="s">
        <v>61</v>
      </c>
      <c r="N228" s="110" t="s">
        <v>95</v>
      </c>
      <c r="O228" s="110" t="s">
        <v>62</v>
      </c>
      <c r="P228" s="110" t="s">
        <v>62</v>
      </c>
      <c r="Q228" s="122" t="s">
        <v>1178</v>
      </c>
      <c r="R228" s="126" t="s">
        <v>868</v>
      </c>
      <c r="S228" s="112" t="s">
        <v>869</v>
      </c>
      <c r="T228" s="113">
        <v>2</v>
      </c>
      <c r="U228" s="113"/>
      <c r="V228" s="113"/>
      <c r="W228" s="117"/>
      <c r="X228" s="124" t="s">
        <v>69</v>
      </c>
      <c r="Y228" s="124" t="s">
        <v>834</v>
      </c>
      <c r="Z228" s="115"/>
      <c r="AA228" s="115"/>
      <c r="AB228" s="147"/>
      <c r="AC228" s="147"/>
      <c r="AD228" s="147"/>
      <c r="AE228" s="147"/>
    </row>
    <row r="229" spans="1:31" s="116" customFormat="1" ht="36" x14ac:dyDescent="0.25">
      <c r="A229" s="106">
        <v>182</v>
      </c>
      <c r="B229" s="120" t="s">
        <v>1179</v>
      </c>
      <c r="C229" s="110" t="s">
        <v>1180</v>
      </c>
      <c r="D229" s="54" t="s">
        <v>1181</v>
      </c>
      <c r="E229" s="54" t="s">
        <v>1180</v>
      </c>
      <c r="F229" s="54" t="s">
        <v>1182</v>
      </c>
      <c r="G229" s="121">
        <v>13</v>
      </c>
      <c r="H229" s="110">
        <v>27.08</v>
      </c>
      <c r="I229" s="110">
        <v>27.08</v>
      </c>
      <c r="J229" s="110">
        <v>27.08</v>
      </c>
      <c r="K229" s="110" t="s">
        <v>819</v>
      </c>
      <c r="L229" s="110" t="s">
        <v>1145</v>
      </c>
      <c r="M229" s="110" t="s">
        <v>61</v>
      </c>
      <c r="N229" s="110" t="s">
        <v>48</v>
      </c>
      <c r="O229" s="110" t="s">
        <v>62</v>
      </c>
      <c r="P229" s="110" t="s">
        <v>62</v>
      </c>
      <c r="Q229" s="122" t="s">
        <v>1178</v>
      </c>
      <c r="R229" s="126" t="s">
        <v>868</v>
      </c>
      <c r="S229" s="112" t="s">
        <v>869</v>
      </c>
      <c r="T229" s="113">
        <v>2</v>
      </c>
      <c r="U229" s="113"/>
      <c r="V229" s="113"/>
      <c r="W229" s="117"/>
      <c r="X229" s="124" t="s">
        <v>69</v>
      </c>
      <c r="Y229" s="124" t="s">
        <v>834</v>
      </c>
      <c r="Z229" s="115"/>
      <c r="AA229" s="115"/>
      <c r="AB229" s="147"/>
      <c r="AC229" s="147"/>
      <c r="AD229" s="147"/>
      <c r="AE229" s="147"/>
    </row>
    <row r="230" spans="1:31" x14ac:dyDescent="0.25">
      <c r="D230" s="134"/>
      <c r="E230" s="134"/>
      <c r="F230" s="134"/>
    </row>
    <row r="231" spans="1:31" x14ac:dyDescent="0.25">
      <c r="D231" s="134"/>
      <c r="E231" s="134"/>
      <c r="F231" s="134"/>
    </row>
    <row r="232" spans="1:31" x14ac:dyDescent="0.25">
      <c r="D232" s="134"/>
      <c r="E232" s="134"/>
      <c r="F232" s="134"/>
    </row>
    <row r="233" spans="1:31" x14ac:dyDescent="0.25">
      <c r="D233" s="134"/>
      <c r="E233" s="134"/>
      <c r="F233" s="134"/>
    </row>
    <row r="234" spans="1:31" x14ac:dyDescent="0.25">
      <c r="D234" s="134"/>
      <c r="E234" s="134"/>
      <c r="F234" s="134"/>
    </row>
    <row r="235" spans="1:31" x14ac:dyDescent="0.25">
      <c r="D235" s="134"/>
      <c r="E235" s="134"/>
      <c r="F235" s="134"/>
    </row>
    <row r="236" spans="1:31" x14ac:dyDescent="0.25">
      <c r="D236" s="134"/>
      <c r="E236" s="134"/>
      <c r="F236" s="134"/>
    </row>
    <row r="237" spans="1:31" x14ac:dyDescent="0.25">
      <c r="D237" s="134"/>
      <c r="E237" s="134"/>
      <c r="F237" s="134"/>
    </row>
    <row r="238" spans="1:31" x14ac:dyDescent="0.25">
      <c r="D238" s="134"/>
      <c r="E238" s="134"/>
      <c r="F238" s="134"/>
    </row>
    <row r="239" spans="1:31" x14ac:dyDescent="0.25">
      <c r="D239" s="134"/>
      <c r="E239" s="134"/>
      <c r="F239" s="134"/>
    </row>
    <row r="240" spans="1:31" x14ac:dyDescent="0.25">
      <c r="D240" s="134"/>
      <c r="E240" s="134"/>
      <c r="F240" s="134"/>
    </row>
    <row r="241" spans="4:6" x14ac:dyDescent="0.25">
      <c r="D241" s="134"/>
      <c r="E241" s="134"/>
      <c r="F241" s="134"/>
    </row>
    <row r="242" spans="4:6" x14ac:dyDescent="0.25">
      <c r="D242" s="134"/>
      <c r="E242" s="134"/>
      <c r="F242" s="134"/>
    </row>
    <row r="243" spans="4:6" x14ac:dyDescent="0.25">
      <c r="D243" s="134"/>
      <c r="E243" s="134"/>
      <c r="F243" s="134"/>
    </row>
    <row r="244" spans="4:6" x14ac:dyDescent="0.25">
      <c r="D244" s="134"/>
      <c r="E244" s="134"/>
      <c r="F244" s="134"/>
    </row>
    <row r="245" spans="4:6" x14ac:dyDescent="0.25">
      <c r="D245" s="134"/>
      <c r="E245" s="134"/>
      <c r="F245" s="134"/>
    </row>
    <row r="246" spans="4:6" x14ac:dyDescent="0.25">
      <c r="D246" s="134"/>
      <c r="E246" s="134"/>
      <c r="F246" s="134"/>
    </row>
    <row r="247" spans="4:6" x14ac:dyDescent="0.25">
      <c r="D247" s="134"/>
      <c r="E247" s="134"/>
      <c r="F247" s="134"/>
    </row>
    <row r="248" spans="4:6" x14ac:dyDescent="0.25">
      <c r="D248" s="134"/>
      <c r="E248" s="134"/>
      <c r="F248" s="134"/>
    </row>
    <row r="249" spans="4:6" x14ac:dyDescent="0.25">
      <c r="D249" s="134"/>
      <c r="E249" s="134"/>
      <c r="F249" s="134"/>
    </row>
    <row r="250" spans="4:6" x14ac:dyDescent="0.25">
      <c r="D250" s="134"/>
      <c r="E250" s="134"/>
      <c r="F250" s="134"/>
    </row>
    <row r="251" spans="4:6" x14ac:dyDescent="0.25">
      <c r="D251" s="134"/>
      <c r="E251" s="134"/>
      <c r="F251" s="134"/>
    </row>
    <row r="252" spans="4:6" x14ac:dyDescent="0.25">
      <c r="D252" s="134"/>
      <c r="E252" s="134"/>
      <c r="F252" s="134"/>
    </row>
    <row r="253" spans="4:6" x14ac:dyDescent="0.25">
      <c r="D253" s="134"/>
      <c r="E253" s="134"/>
      <c r="F253" s="134"/>
    </row>
    <row r="254" spans="4:6" x14ac:dyDescent="0.25">
      <c r="D254" s="134"/>
      <c r="E254" s="134"/>
      <c r="F254" s="134"/>
    </row>
    <row r="255" spans="4:6" x14ac:dyDescent="0.25">
      <c r="D255" s="134"/>
      <c r="E255" s="134"/>
      <c r="F255" s="134"/>
    </row>
    <row r="256" spans="4:6" x14ac:dyDescent="0.25">
      <c r="D256" s="134"/>
      <c r="E256" s="134"/>
      <c r="F256" s="134"/>
    </row>
    <row r="257" spans="4:6" x14ac:dyDescent="0.25">
      <c r="D257" s="134"/>
      <c r="E257" s="134"/>
      <c r="F257" s="134"/>
    </row>
    <row r="258" spans="4:6" x14ac:dyDescent="0.25">
      <c r="D258" s="134"/>
      <c r="E258" s="134"/>
      <c r="F258" s="134"/>
    </row>
    <row r="259" spans="4:6" x14ac:dyDescent="0.25">
      <c r="D259" s="134"/>
      <c r="E259" s="134"/>
      <c r="F259" s="134"/>
    </row>
    <row r="260" spans="4:6" x14ac:dyDescent="0.25">
      <c r="D260" s="134"/>
      <c r="E260" s="134"/>
      <c r="F260" s="134"/>
    </row>
    <row r="261" spans="4:6" x14ac:dyDescent="0.25">
      <c r="D261" s="134"/>
      <c r="E261" s="134"/>
      <c r="F261" s="134"/>
    </row>
    <row r="262" spans="4:6" x14ac:dyDescent="0.25">
      <c r="D262" s="134"/>
      <c r="E262" s="134"/>
      <c r="F262" s="134"/>
    </row>
    <row r="263" spans="4:6" x14ac:dyDescent="0.25">
      <c r="D263" s="134"/>
      <c r="E263" s="134"/>
      <c r="F263" s="134"/>
    </row>
    <row r="264" spans="4:6" x14ac:dyDescent="0.25">
      <c r="D264" s="134"/>
      <c r="E264" s="134"/>
      <c r="F264" s="134"/>
    </row>
    <row r="265" spans="4:6" x14ac:dyDescent="0.25">
      <c r="D265" s="134"/>
      <c r="E265" s="134"/>
      <c r="F265" s="134"/>
    </row>
    <row r="266" spans="4:6" x14ac:dyDescent="0.25">
      <c r="D266" s="134"/>
      <c r="E266" s="134"/>
      <c r="F266" s="134"/>
    </row>
    <row r="267" spans="4:6" x14ac:dyDescent="0.25">
      <c r="D267" s="134"/>
      <c r="E267" s="134"/>
      <c r="F267" s="134"/>
    </row>
    <row r="268" spans="4:6" x14ac:dyDescent="0.25">
      <c r="D268" s="134"/>
      <c r="E268" s="134"/>
      <c r="F268" s="134"/>
    </row>
    <row r="269" spans="4:6" x14ac:dyDescent="0.25">
      <c r="D269" s="134"/>
      <c r="E269" s="134"/>
      <c r="F269" s="134"/>
    </row>
    <row r="270" spans="4:6" x14ac:dyDescent="0.25">
      <c r="D270" s="134"/>
      <c r="E270" s="134"/>
      <c r="F270" s="134"/>
    </row>
    <row r="271" spans="4:6" x14ac:dyDescent="0.25">
      <c r="D271" s="134"/>
      <c r="E271" s="134"/>
      <c r="F271" s="134"/>
    </row>
    <row r="272" spans="4:6" x14ac:dyDescent="0.25">
      <c r="D272" s="134"/>
      <c r="E272" s="134"/>
      <c r="F272" s="134"/>
    </row>
  </sheetData>
  <autoFilter ref="A2:Z229" xr:uid="{6EAEE6DC-7EF9-42ED-A6B7-6290BB74CB70}">
    <filterColumn colId="24" showButton="0"/>
  </autoFilter>
  <mergeCells count="43">
    <mergeCell ref="AE134:AE139"/>
    <mergeCell ref="AE140:AE145"/>
    <mergeCell ref="AE146:AE152"/>
    <mergeCell ref="AE153:AE154"/>
    <mergeCell ref="AC134:AC139"/>
    <mergeCell ref="AC140:AC145"/>
    <mergeCell ref="AC146:AC152"/>
    <mergeCell ref="AC153:AC154"/>
    <mergeCell ref="AD134:AD139"/>
    <mergeCell ref="AD140:AD145"/>
    <mergeCell ref="AD146:AD152"/>
    <mergeCell ref="AD153:AD154"/>
    <mergeCell ref="V211:V213"/>
    <mergeCell ref="V215:V217"/>
    <mergeCell ref="AB153:AB154"/>
    <mergeCell ref="AB146:AB152"/>
    <mergeCell ref="AB140:AB145"/>
    <mergeCell ref="AB134:AB139"/>
    <mergeCell ref="AB1:AE1"/>
    <mergeCell ref="V153:V154"/>
    <mergeCell ref="V156:V157"/>
    <mergeCell ref="V166:V167"/>
    <mergeCell ref="V174:V179"/>
    <mergeCell ref="V192:V194"/>
    <mergeCell ref="V203:V207"/>
    <mergeCell ref="V114:V117"/>
    <mergeCell ref="V119:V122"/>
    <mergeCell ref="V123:V126"/>
    <mergeCell ref="V134:V139"/>
    <mergeCell ref="V140:V145"/>
    <mergeCell ref="V146:V152"/>
    <mergeCell ref="V22:V23"/>
    <mergeCell ref="V30:V31"/>
    <mergeCell ref="V58:V59"/>
    <mergeCell ref="V92:V93"/>
    <mergeCell ref="V100:V103"/>
    <mergeCell ref="V105:V108"/>
    <mergeCell ref="A1:Q1"/>
    <mergeCell ref="Y2:Z2"/>
    <mergeCell ref="V3:V5"/>
    <mergeCell ref="V6:V9"/>
    <mergeCell ref="V11:V12"/>
    <mergeCell ref="V20:V21"/>
  </mergeCells>
  <phoneticPr fontId="3" type="noConversion"/>
  <conditionalFormatting sqref="H161:H162">
    <cfRule type="top10" dxfId="1" priority="2" stopIfTrue="1" percent="1" rank="10"/>
  </conditionalFormatting>
  <conditionalFormatting sqref="J161:J162">
    <cfRule type="top10" dxfId="0" priority="1" stopIfTrue="1" percent="1" rank="10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AFA0-A124-4258-8F29-B454F72DC3A4}">
  <dimension ref="G9:M25"/>
  <sheetViews>
    <sheetView topLeftCell="F18" workbookViewId="0">
      <selection activeCell="G30" sqref="G30"/>
    </sheetView>
  </sheetViews>
  <sheetFormatPr defaultRowHeight="13.8" x14ac:dyDescent="0.25"/>
  <cols>
    <col min="7" max="7" width="13.77734375" customWidth="1"/>
    <col min="8" max="8" width="28.77734375" customWidth="1"/>
    <col min="9" max="10" width="15.77734375" customWidth="1"/>
    <col min="11" max="11" width="15" customWidth="1"/>
    <col min="12" max="12" width="34.77734375" customWidth="1"/>
    <col min="13" max="13" width="40.77734375" customWidth="1"/>
  </cols>
  <sheetData>
    <row r="9" spans="7:13" x14ac:dyDescent="0.25">
      <c r="G9" s="151"/>
      <c r="H9" s="151"/>
      <c r="I9" s="151"/>
      <c r="J9" s="151"/>
      <c r="K9" s="151"/>
      <c r="L9" s="151"/>
      <c r="M9" s="151"/>
    </row>
    <row r="10" spans="7:13" x14ac:dyDescent="0.25">
      <c r="G10" s="151"/>
      <c r="H10" s="151"/>
      <c r="I10" s="151"/>
      <c r="J10" s="151"/>
      <c r="K10" s="151"/>
      <c r="L10" s="151"/>
      <c r="M10" s="151"/>
    </row>
    <row r="11" spans="7:13" ht="19.8" customHeight="1" x14ac:dyDescent="0.25">
      <c r="G11" s="152" t="s">
        <v>1192</v>
      </c>
      <c r="H11" s="152"/>
      <c r="I11" s="152"/>
      <c r="J11" s="152"/>
      <c r="K11" s="152"/>
      <c r="L11" s="152"/>
      <c r="M11" s="152"/>
    </row>
    <row r="12" spans="7:13" ht="25.2" customHeight="1" x14ac:dyDescent="0.25">
      <c r="G12" s="153"/>
      <c r="H12" s="154" t="s">
        <v>1193</v>
      </c>
      <c r="I12" s="154" t="s">
        <v>1194</v>
      </c>
      <c r="J12" s="154"/>
      <c r="K12" s="154" t="s">
        <v>1195</v>
      </c>
      <c r="L12" s="154" t="s">
        <v>1196</v>
      </c>
      <c r="M12" s="154" t="s">
        <v>1197</v>
      </c>
    </row>
    <row r="13" spans="7:13" ht="57.6" customHeight="1" x14ac:dyDescent="0.25">
      <c r="G13" s="154" t="s">
        <v>1198</v>
      </c>
      <c r="H13" s="155" t="s">
        <v>1199</v>
      </c>
      <c r="I13" s="153" t="s">
        <v>1200</v>
      </c>
      <c r="J13" s="153"/>
      <c r="K13" s="156" t="s">
        <v>1201</v>
      </c>
      <c r="L13" s="157"/>
      <c r="M13" s="158" t="s">
        <v>1202</v>
      </c>
    </row>
    <row r="14" spans="7:13" ht="42" customHeight="1" x14ac:dyDescent="0.25">
      <c r="G14" s="154" t="s">
        <v>1203</v>
      </c>
      <c r="H14" s="155" t="s">
        <v>1204</v>
      </c>
      <c r="I14" s="153" t="s">
        <v>1205</v>
      </c>
      <c r="J14" s="153"/>
      <c r="K14" s="155"/>
      <c r="L14" s="155"/>
      <c r="M14" s="158" t="s">
        <v>1206</v>
      </c>
    </row>
    <row r="15" spans="7:13" ht="86.4" customHeight="1" x14ac:dyDescent="0.25">
      <c r="G15" s="154" t="s">
        <v>1207</v>
      </c>
      <c r="H15" s="153"/>
      <c r="I15" s="153" t="s">
        <v>1208</v>
      </c>
      <c r="J15" s="153"/>
      <c r="K15" s="153"/>
      <c r="L15" s="153"/>
      <c r="M15" s="158" t="s">
        <v>1209</v>
      </c>
    </row>
    <row r="16" spans="7:13" ht="43.2" customHeight="1" x14ac:dyDescent="0.25">
      <c r="G16" s="154" t="s">
        <v>1210</v>
      </c>
      <c r="H16" s="153"/>
      <c r="I16" s="153" t="s">
        <v>1208</v>
      </c>
      <c r="J16" s="153"/>
      <c r="K16" s="153"/>
      <c r="L16" s="153"/>
      <c r="M16" s="158" t="s">
        <v>1211</v>
      </c>
    </row>
    <row r="21" spans="7:13" ht="17.399999999999999" x14ac:dyDescent="0.25">
      <c r="G21" s="152" t="s">
        <v>1212</v>
      </c>
      <c r="H21" s="152"/>
      <c r="I21" s="152"/>
      <c r="J21" s="152"/>
      <c r="K21" s="152"/>
      <c r="L21" s="152"/>
      <c r="M21" s="152"/>
    </row>
    <row r="22" spans="7:13" x14ac:dyDescent="0.25">
      <c r="G22" s="153"/>
      <c r="H22" s="154" t="s">
        <v>1193</v>
      </c>
      <c r="I22" s="154" t="s">
        <v>1194</v>
      </c>
      <c r="J22" s="154" t="s">
        <v>1195</v>
      </c>
      <c r="K22" s="154" t="s">
        <v>1213</v>
      </c>
      <c r="L22" s="154" t="s">
        <v>1196</v>
      </c>
      <c r="M22" s="154" t="s">
        <v>1197</v>
      </c>
    </row>
    <row r="23" spans="7:13" ht="55.2" x14ac:dyDescent="0.25">
      <c r="G23" s="154" t="s">
        <v>1198</v>
      </c>
      <c r="H23" s="155" t="s">
        <v>1199</v>
      </c>
      <c r="I23" s="153" t="s">
        <v>1200</v>
      </c>
      <c r="J23" s="156" t="s">
        <v>1214</v>
      </c>
      <c r="K23" s="156" t="s">
        <v>1215</v>
      </c>
      <c r="L23" s="157"/>
      <c r="M23" s="158" t="s">
        <v>1216</v>
      </c>
    </row>
    <row r="24" spans="7:13" ht="55.2" x14ac:dyDescent="0.25">
      <c r="G24" s="154" t="s">
        <v>1203</v>
      </c>
      <c r="H24" s="155" t="s">
        <v>1204</v>
      </c>
      <c r="I24" s="153" t="s">
        <v>1205</v>
      </c>
      <c r="J24" s="155" t="s">
        <v>1217</v>
      </c>
      <c r="K24" s="156" t="s">
        <v>1218</v>
      </c>
      <c r="L24" s="155"/>
      <c r="M24" s="158" t="s">
        <v>1219</v>
      </c>
    </row>
    <row r="25" spans="7:13" ht="96.6" x14ac:dyDescent="0.25">
      <c r="G25" s="154" t="s">
        <v>1220</v>
      </c>
      <c r="H25" s="153"/>
      <c r="I25" s="153" t="s">
        <v>1221</v>
      </c>
      <c r="J25" s="153"/>
      <c r="K25" s="153"/>
      <c r="L25" s="153"/>
      <c r="M25" s="158" t="s">
        <v>1222</v>
      </c>
    </row>
  </sheetData>
  <mergeCells count="2">
    <mergeCell ref="G11:M11"/>
    <mergeCell ref="G21:M2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交投检</vt:lpstr>
      <vt:lpstr>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86150</cp:lastModifiedBy>
  <dcterms:created xsi:type="dcterms:W3CDTF">2015-06-05T18:19:34Z</dcterms:created>
  <dcterms:modified xsi:type="dcterms:W3CDTF">2021-04-19T14:22:32Z</dcterms:modified>
</cp:coreProperties>
</file>