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A1B958A9-1005-4CA3-B0DF-9F3B11C7A93D}" xr6:coauthVersionLast="47" xr6:coauthVersionMax="47" xr10:uidLastSave="{00000000-0000-0000-0000-000000000000}"/>
  <bookViews>
    <workbookView xWindow="-96" yWindow="-96" windowWidth="23232" windowHeight="12552" activeTab="2" xr2:uid="{1BFFA219-74BE-4808-AB92-38180A061670}"/>
  </bookViews>
  <sheets>
    <sheet name="Performance" sheetId="1" r:id="rId1"/>
    <sheet name="Adjust" sheetId="3" r:id="rId2"/>
    <sheet name="Analysis" sheetId="2" r:id="rId3"/>
    <sheet name="Port &amp; Benchmark Fiscal return" sheetId="4" r:id="rId4"/>
  </sheets>
  <definedNames>
    <definedName name="_xlnm._FilterDatabase" localSheetId="3" hidden="1">'Port &amp; Benchmark Fiscal return'!$B$1:$B$365</definedName>
    <definedName name="solver_adj" localSheetId="3" hidden="1">Analysis!$Q$15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Analysis!$R$14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K4" i="2"/>
  <c r="Q2" i="2"/>
  <c r="R2" i="2"/>
  <c r="S2" i="2"/>
  <c r="T2" i="2"/>
  <c r="U2" i="2"/>
  <c r="V2" i="2"/>
  <c r="W2" i="2"/>
  <c r="X2" i="2"/>
  <c r="Y2" i="2"/>
  <c r="Z2" i="2"/>
  <c r="AA2" i="2"/>
  <c r="Q4" i="2"/>
  <c r="R4" i="2"/>
  <c r="S4" i="2"/>
  <c r="T4" i="2"/>
  <c r="U4" i="2"/>
  <c r="V4" i="2"/>
  <c r="W4" i="2"/>
  <c r="X4" i="2"/>
  <c r="Y4" i="2"/>
  <c r="Z4" i="2"/>
  <c r="AA4" i="2"/>
  <c r="Q5" i="2"/>
  <c r="Q6" i="2"/>
  <c r="R6" i="2" s="1"/>
  <c r="R7" i="2"/>
  <c r="Q10" i="2"/>
  <c r="R10" i="2"/>
  <c r="S10" i="2"/>
  <c r="T10" i="2"/>
  <c r="U10" i="2"/>
  <c r="V10" i="2"/>
  <c r="W10" i="2"/>
  <c r="X10" i="2"/>
  <c r="Y10" i="2"/>
  <c r="Z10" i="2"/>
  <c r="AA10" i="2"/>
  <c r="Q12" i="2"/>
  <c r="R12" i="2"/>
  <c r="S12" i="2"/>
  <c r="Q13" i="2" s="1"/>
  <c r="R14" i="2" s="1"/>
  <c r="T12" i="2"/>
  <c r="U12" i="2"/>
  <c r="V12" i="2"/>
  <c r="W12" i="2"/>
  <c r="X12" i="2"/>
  <c r="Y12" i="2"/>
  <c r="Z12" i="2"/>
  <c r="AA12" i="2"/>
  <c r="R15" i="2"/>
  <c r="D2" i="4" l="1"/>
  <c r="D3" i="4"/>
  <c r="F4" i="4" s="1"/>
  <c r="F3" i="4"/>
  <c r="G3" i="4"/>
  <c r="G4" i="4" s="1"/>
  <c r="G5" i="4" s="1"/>
  <c r="G6" i="4" s="1"/>
  <c r="G7" i="4" s="1"/>
  <c r="D4" i="4"/>
  <c r="D5" i="4"/>
  <c r="F5" i="4" s="1"/>
  <c r="D6" i="4"/>
  <c r="F6" i="4"/>
  <c r="D7" i="4"/>
  <c r="F7" i="4" s="1"/>
  <c r="D8" i="4"/>
  <c r="E8" i="4" s="1"/>
  <c r="D9" i="4"/>
  <c r="F9" i="4"/>
  <c r="N9" i="4"/>
  <c r="D10" i="4"/>
  <c r="F10" i="4" s="1"/>
  <c r="D11" i="4"/>
  <c r="F12" i="4" s="1"/>
  <c r="F11" i="4"/>
  <c r="D12" i="4"/>
  <c r="D13" i="4"/>
  <c r="F13" i="4"/>
  <c r="D14" i="4"/>
  <c r="F15" i="4" s="1"/>
  <c r="D15" i="4"/>
  <c r="D16" i="4"/>
  <c r="F16" i="4" s="1"/>
  <c r="D17" i="4"/>
  <c r="F17" i="4" s="1"/>
  <c r="D18" i="4"/>
  <c r="F18" i="4"/>
  <c r="D19" i="4"/>
  <c r="F19" i="4" s="1"/>
  <c r="D20" i="4"/>
  <c r="E20" i="4"/>
  <c r="F20" i="4"/>
  <c r="D21" i="4"/>
  <c r="F21" i="4" s="1"/>
  <c r="D22" i="4"/>
  <c r="F22" i="4"/>
  <c r="D23" i="4"/>
  <c r="F24" i="4" s="1"/>
  <c r="D24" i="4"/>
  <c r="D25" i="4"/>
  <c r="F25" i="4"/>
  <c r="D26" i="4"/>
  <c r="E26" i="4" s="1"/>
  <c r="D27" i="4"/>
  <c r="F27" i="4"/>
  <c r="D28" i="4"/>
  <c r="F28" i="4" s="1"/>
  <c r="D29" i="4"/>
  <c r="F29" i="4"/>
  <c r="D30" i="4"/>
  <c r="F31" i="4" s="1"/>
  <c r="D31" i="4"/>
  <c r="D32" i="4"/>
  <c r="E32" i="4"/>
  <c r="J32" i="4" s="1"/>
  <c r="F32" i="4"/>
  <c r="D33" i="4"/>
  <c r="F33" i="4"/>
  <c r="D34" i="4"/>
  <c r="F34" i="4"/>
  <c r="D35" i="4"/>
  <c r="F35" i="4" s="1"/>
  <c r="D36" i="4"/>
  <c r="F36" i="4" s="1"/>
  <c r="D37" i="4"/>
  <c r="F37" i="4"/>
  <c r="D38" i="4"/>
  <c r="E38" i="4" s="1"/>
  <c r="D39" i="4"/>
  <c r="F40" i="4" s="1"/>
  <c r="D40" i="4"/>
  <c r="D41" i="4"/>
  <c r="F41" i="4"/>
  <c r="D42" i="4"/>
  <c r="F42" i="4" s="1"/>
  <c r="D43" i="4"/>
  <c r="F43" i="4" s="1"/>
  <c r="D44" i="4"/>
  <c r="E44" i="4"/>
  <c r="J44" i="4" s="1"/>
  <c r="D45" i="4"/>
  <c r="F45" i="4" s="1"/>
  <c r="D46" i="4"/>
  <c r="F46" i="4"/>
  <c r="D47" i="4"/>
  <c r="F47" i="4" s="1"/>
  <c r="D48" i="4"/>
  <c r="F48" i="4"/>
  <c r="D49" i="4"/>
  <c r="F49" i="4" s="1"/>
  <c r="D50" i="4"/>
  <c r="E50" i="4"/>
  <c r="F50" i="4" s="1"/>
  <c r="D51" i="4"/>
  <c r="F51" i="4" s="1"/>
  <c r="D52" i="4"/>
  <c r="F52" i="4" s="1"/>
  <c r="D53" i="4"/>
  <c r="F53" i="4"/>
  <c r="D54" i="4"/>
  <c r="F54" i="4" s="1"/>
  <c r="D55" i="4"/>
  <c r="F55" i="4"/>
  <c r="D56" i="4"/>
  <c r="F57" i="4" s="1"/>
  <c r="D57" i="4"/>
  <c r="D58" i="4"/>
  <c r="F58" i="4" s="1"/>
  <c r="D59" i="4"/>
  <c r="D60" i="4"/>
  <c r="F60" i="4"/>
  <c r="D61" i="4"/>
  <c r="F61" i="4" s="1"/>
  <c r="D62" i="4"/>
  <c r="E62" i="4" s="1"/>
  <c r="D63" i="4"/>
  <c r="F63" i="4" s="1"/>
  <c r="D64" i="4"/>
  <c r="F64" i="4"/>
  <c r="K64" i="4"/>
  <c r="M8" i="4" s="1"/>
  <c r="M5" i="2"/>
  <c r="M7" i="2" s="1"/>
  <c r="L5" i="2"/>
  <c r="L7" i="2" s="1"/>
  <c r="K5" i="2"/>
  <c r="L6" i="2"/>
  <c r="M6" i="2"/>
  <c r="K6" i="2"/>
  <c r="K7" i="2" s="1"/>
  <c r="M3" i="2"/>
  <c r="L3" i="2"/>
  <c r="K3" i="2"/>
  <c r="F62" i="4" l="1"/>
  <c r="J62" i="4"/>
  <c r="F26" i="4"/>
  <c r="J26" i="4"/>
  <c r="K26" i="4" s="1"/>
  <c r="M4" i="4" s="1"/>
  <c r="F8" i="4"/>
  <c r="G8" i="4" s="1"/>
  <c r="G9" i="4" s="1"/>
  <c r="G10" i="4" s="1"/>
  <c r="G11" i="4" s="1"/>
  <c r="G12" i="4" s="1"/>
  <c r="G13" i="4" s="1"/>
  <c r="J8" i="4"/>
  <c r="F38" i="4"/>
  <c r="J38" i="4"/>
  <c r="K38" i="4" s="1"/>
  <c r="J50" i="4"/>
  <c r="K50" i="4" s="1"/>
  <c r="F59" i="4"/>
  <c r="E56" i="4"/>
  <c r="F44" i="4"/>
  <c r="F39" i="4"/>
  <c r="F30" i="4"/>
  <c r="F23" i="4"/>
  <c r="J20" i="4"/>
  <c r="E14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3" i="2"/>
  <c r="E3" i="2"/>
  <c r="F56" i="4" l="1"/>
  <c r="J56" i="4"/>
  <c r="F14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J14" i="4"/>
  <c r="K14" i="4" s="1"/>
  <c r="M3" i="4" s="1"/>
  <c r="K62" i="4"/>
  <c r="M5" i="4"/>
  <c r="M7" i="4"/>
  <c r="M6" i="4"/>
  <c r="D64" i="3"/>
  <c r="D63" i="3"/>
  <c r="C62" i="3"/>
  <c r="D62" i="3" s="1"/>
  <c r="D61" i="3"/>
  <c r="D60" i="3"/>
  <c r="D59" i="3"/>
  <c r="D58" i="3"/>
  <c r="D57" i="3"/>
  <c r="D56" i="3"/>
  <c r="C56" i="3"/>
  <c r="D55" i="3"/>
  <c r="D54" i="3"/>
  <c r="D53" i="3"/>
  <c r="D52" i="3"/>
  <c r="D51" i="3"/>
  <c r="C50" i="3"/>
  <c r="D50" i="3" s="1"/>
  <c r="D49" i="3"/>
  <c r="D48" i="3"/>
  <c r="D47" i="3"/>
  <c r="D46" i="3"/>
  <c r="D45" i="3"/>
  <c r="D44" i="3"/>
  <c r="C44" i="3"/>
  <c r="D43" i="3"/>
  <c r="D42" i="3"/>
  <c r="D41" i="3"/>
  <c r="D40" i="3"/>
  <c r="D39" i="3"/>
  <c r="C38" i="3"/>
  <c r="D38" i="3" s="1"/>
  <c r="D37" i="3"/>
  <c r="D36" i="3"/>
  <c r="D35" i="3"/>
  <c r="D34" i="3"/>
  <c r="D33" i="3"/>
  <c r="D32" i="3"/>
  <c r="C32" i="3"/>
  <c r="D31" i="3"/>
  <c r="D30" i="3"/>
  <c r="D29" i="3"/>
  <c r="D28" i="3"/>
  <c r="D27" i="3"/>
  <c r="C26" i="3"/>
  <c r="D26" i="3" s="1"/>
  <c r="D25" i="3"/>
  <c r="D24" i="3"/>
  <c r="D23" i="3"/>
  <c r="D22" i="3"/>
  <c r="D21" i="3"/>
  <c r="D20" i="3"/>
  <c r="C20" i="3"/>
  <c r="D19" i="3"/>
  <c r="D18" i="3"/>
  <c r="D17" i="3"/>
  <c r="D16" i="3"/>
  <c r="D15" i="3"/>
  <c r="C14" i="3"/>
  <c r="D14" i="3" s="1"/>
  <c r="D13" i="3"/>
  <c r="D12" i="3"/>
  <c r="D11" i="3"/>
  <c r="D10" i="3"/>
  <c r="D9" i="3"/>
  <c r="D8" i="3"/>
  <c r="C8" i="3"/>
  <c r="D7" i="3"/>
  <c r="D6" i="3"/>
  <c r="D5" i="3"/>
  <c r="D4" i="3"/>
  <c r="D3" i="3"/>
  <c r="H64" i="1"/>
  <c r="F63" i="1"/>
  <c r="H63" i="1" s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M9" i="4" l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1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2" i="1"/>
</calcChain>
</file>

<file path=xl/sharedStrings.xml><?xml version="1.0" encoding="utf-8"?>
<sst xmlns="http://schemas.openxmlformats.org/spreadsheetml/2006/main" count="310" uniqueCount="106">
  <si>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</si>
  <si>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</si>
  <si>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</si>
  <si>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</si>
  <si>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</si>
  <si>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</si>
  <si>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</si>
  <si>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</si>
  <si>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</si>
  <si>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</si>
  <si>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</si>
  <si>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</si>
  <si>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</si>
  <si>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</si>
  <si>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</si>
  <si>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</si>
  <si>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</si>
  <si>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</si>
  <si>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</si>
  <si>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</si>
  <si>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</si>
  <si>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</si>
  <si>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</si>
  <si>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</si>
  <si>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</si>
  <si>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</si>
  <si>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</si>
  <si>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</si>
  <si>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</si>
  <si>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</si>
  <si>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</si>
  <si>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</si>
  <si>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</si>
  <si>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</si>
  <si>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</si>
  <si>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</si>
  <si>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</si>
  <si>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</si>
  <si>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</si>
  <si>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</si>
  <si>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</si>
  <si>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</si>
  <si>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</si>
  <si>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</si>
  <si>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</si>
  <si>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</si>
  <si>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</si>
  <si>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</si>
  <si>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</si>
  <si>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</si>
  <si>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</si>
  <si>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</si>
  <si>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</si>
  <si>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</si>
  <si>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</si>
  <si>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</si>
  <si>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</si>
  <si>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</si>
  <si>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</si>
  <si>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</si>
  <si>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</si>
  <si>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</si>
  <si>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</si>
  <si>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</si>
  <si>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</si>
  <si>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</si>
  <si>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</si>
  <si>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</si>
  <si>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</si>
  <si>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</si>
  <si>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</si>
  <si>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</si>
  <si>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</si>
  <si>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</si>
  <si>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</si>
  <si>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</si>
  <si>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</si>
  <si>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AW2</t>
  </si>
  <si>
    <t>AW2-rf</t>
  </si>
  <si>
    <t>AW_adj_r</t>
  </si>
  <si>
    <t>AW2_adj_r</t>
  </si>
  <si>
    <t>adj rebalance</t>
  </si>
  <si>
    <t>combined</t>
  </si>
  <si>
    <t>return combined</t>
  </si>
  <si>
    <t>Benchmark</t>
  </si>
  <si>
    <t>Benchmark-rf</t>
  </si>
  <si>
    <t>Std</t>
  </si>
  <si>
    <t>TWRR</t>
  </si>
  <si>
    <t>Since Inception</t>
  </si>
  <si>
    <t>2021 YTD</t>
  </si>
  <si>
    <t>MWRR</t>
  </si>
  <si>
    <t>Position</t>
  </si>
  <si>
    <t>sum of FV</t>
  </si>
  <si>
    <t>FV</t>
  </si>
  <si>
    <t>CF</t>
  </si>
  <si>
    <t>T</t>
  </si>
  <si>
    <t>Benchmark Annual return</t>
  </si>
  <si>
    <t>Portfolio Annual return</t>
  </si>
  <si>
    <t>Fiscal Year</t>
  </si>
  <si>
    <t>port growth</t>
  </si>
  <si>
    <t>return comb</t>
  </si>
  <si>
    <t>comb</t>
  </si>
  <si>
    <t>in cad</t>
  </si>
  <si>
    <t>Port_P</t>
  </si>
  <si>
    <t>MWRR (run1)</t>
  </si>
  <si>
    <t>MWRR (Run2)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</si>
</sst>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7" applyNumberFormat="0" applyAlignment="0" applyProtection="0"/>
    <xf numFmtId="0" fontId="11" fillId="13" borderId="8" applyNumberFormat="0" applyAlignment="0" applyProtection="0"/>
    <xf numFmtId="0" fontId="12" fillId="13" borderId="7" applyNumberFormat="0" applyAlignment="0" applyProtection="0"/>
    <xf numFmtId="0" fontId="13" fillId="0" borderId="9" applyNumberFormat="0" applyFill="0" applyAlignment="0" applyProtection="0"/>
    <xf numFmtId="0" fontId="14" fillId="14" borderId="10" applyNumberFormat="0" applyAlignment="0" applyProtection="0"/>
    <xf numFmtId="0" fontId="15" fillId="0" borderId="0" applyNumberFormat="0" applyFill="0" applyBorder="0" applyAlignment="0" applyProtection="0"/>
    <xf numFmtId="0" fontId="2" fillId="15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768-81C2-2437CA533B50}"/>
            </c:ext>
          </c:extLst>
        </c:ser>
        <c:ser>
          <c:idx val="1"/>
          <c:order val="1"/>
          <c:tx>
            <c:strRef>
              <c:f>Performance!$J$1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Performance!$J$2:$J$64</c:f>
              <c:numCache>
                <c:formatCode>General</c:formatCode>
                <c:ptCount val="63"/>
                <c:pt idx="0">
                  <c:v>100000.00000000001</c:v>
                </c:pt>
                <c:pt idx="1">
                  <c:v>102560.15171150539</c:v>
                </c:pt>
                <c:pt idx="2">
                  <c:v>103546.4930249117</c:v>
                </c:pt>
                <c:pt idx="3">
                  <c:v>106030.07735587124</c:v>
                </c:pt>
                <c:pt idx="4">
                  <c:v>105720.57502716163</c:v>
                </c:pt>
                <c:pt idx="5">
                  <c:v>106351.25718153641</c:v>
                </c:pt>
                <c:pt idx="6">
                  <c:v>116104.05860166711</c:v>
                </c:pt>
                <c:pt idx="7">
                  <c:v>114911.42313415416</c:v>
                </c:pt>
                <c:pt idx="8">
                  <c:v>115653.90823708895</c:v>
                </c:pt>
                <c:pt idx="9">
                  <c:v>115231.55084102828</c:v>
                </c:pt>
                <c:pt idx="10">
                  <c:v>117401.25591273006</c:v>
                </c:pt>
                <c:pt idx="11">
                  <c:v>118538.75268834234</c:v>
                </c:pt>
                <c:pt idx="12">
                  <c:v>131307.59301361663</c:v>
                </c:pt>
                <c:pt idx="13">
                  <c:v>131355.2968988097</c:v>
                </c:pt>
                <c:pt idx="14">
                  <c:v>127630.82437771207</c:v>
                </c:pt>
                <c:pt idx="15">
                  <c:v>125465.6591038787</c:v>
                </c:pt>
                <c:pt idx="16">
                  <c:v>127581.3995515604</c:v>
                </c:pt>
                <c:pt idx="17">
                  <c:v>126258.35020198319</c:v>
                </c:pt>
                <c:pt idx="18">
                  <c:v>140199.14539897768</c:v>
                </c:pt>
                <c:pt idx="19">
                  <c:v>141754.1761220441</c:v>
                </c:pt>
                <c:pt idx="20">
                  <c:v>140532.80592082851</c:v>
                </c:pt>
                <c:pt idx="21">
                  <c:v>140489.02249864338</c:v>
                </c:pt>
                <c:pt idx="22">
                  <c:v>140560.54991413496</c:v>
                </c:pt>
                <c:pt idx="23">
                  <c:v>141745.55058133285</c:v>
                </c:pt>
                <c:pt idx="24">
                  <c:v>151272.37787762427</c:v>
                </c:pt>
                <c:pt idx="25">
                  <c:v>153741.50521203951</c:v>
                </c:pt>
                <c:pt idx="26">
                  <c:v>156456.89655054282</c:v>
                </c:pt>
                <c:pt idx="27">
                  <c:v>156584.14032445895</c:v>
                </c:pt>
                <c:pt idx="28">
                  <c:v>157840.73100195004</c:v>
                </c:pt>
                <c:pt idx="29">
                  <c:v>156075.4115963924</c:v>
                </c:pt>
                <c:pt idx="30">
                  <c:v>163047.6912521518</c:v>
                </c:pt>
                <c:pt idx="31">
                  <c:v>165955.52737417168</c:v>
                </c:pt>
                <c:pt idx="32">
                  <c:v>163856.81525258123</c:v>
                </c:pt>
                <c:pt idx="33">
                  <c:v>168558.33318502098</c:v>
                </c:pt>
                <c:pt idx="34">
                  <c:v>170420.05971198957</c:v>
                </c:pt>
                <c:pt idx="35">
                  <c:v>175957.2935253513</c:v>
                </c:pt>
                <c:pt idx="36">
                  <c:v>187753.69976986368</c:v>
                </c:pt>
                <c:pt idx="37">
                  <c:v>187662.5460891143</c:v>
                </c:pt>
                <c:pt idx="38">
                  <c:v>187505.41250352244</c:v>
                </c:pt>
                <c:pt idx="39">
                  <c:v>189461.38896840721</c:v>
                </c:pt>
                <c:pt idx="40">
                  <c:v>193365.11482692233</c:v>
                </c:pt>
                <c:pt idx="41">
                  <c:v>193329.30517153986</c:v>
                </c:pt>
                <c:pt idx="42">
                  <c:v>204302.18639947378</c:v>
                </c:pt>
                <c:pt idx="43">
                  <c:v>207016.28016283159</c:v>
                </c:pt>
                <c:pt idx="44">
                  <c:v>204292.57680027952</c:v>
                </c:pt>
                <c:pt idx="45">
                  <c:v>210628.29860565488</c:v>
                </c:pt>
                <c:pt idx="46">
                  <c:v>207043.37427037468</c:v>
                </c:pt>
                <c:pt idx="47">
                  <c:v>194301.323216755</c:v>
                </c:pt>
                <c:pt idx="48">
                  <c:v>211942.60252925334</c:v>
                </c:pt>
                <c:pt idx="49">
                  <c:v>213755.08151387627</c:v>
                </c:pt>
                <c:pt idx="50">
                  <c:v>216693.29339463994</c:v>
                </c:pt>
                <c:pt idx="51">
                  <c:v>220959.96769092669</c:v>
                </c:pt>
                <c:pt idx="52">
                  <c:v>220175.67487459743</c:v>
                </c:pt>
                <c:pt idx="53">
                  <c:v>220656.79965737247</c:v>
                </c:pt>
                <c:pt idx="54">
                  <c:v>226729.10306353625</c:v>
                </c:pt>
                <c:pt idx="55">
                  <c:v>235198.70809738361</c:v>
                </c:pt>
                <c:pt idx="56">
                  <c:v>235104.25581138502</c:v>
                </c:pt>
                <c:pt idx="57">
                  <c:v>234729.87953868925</c:v>
                </c:pt>
                <c:pt idx="58">
                  <c:v>233053.63379251875</c:v>
                </c:pt>
                <c:pt idx="59">
                  <c:v>233967.48689716193</c:v>
                </c:pt>
                <c:pt idx="60">
                  <c:v>244551.73034468055</c:v>
                </c:pt>
                <c:pt idx="61">
                  <c:v>246029.24476268943</c:v>
                </c:pt>
                <c:pt idx="62">
                  <c:v>251965.47093487112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768-81C2-2437CA5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TWRR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Analysis!$K$3:$M$3</c:f>
              <c:numCache>
                <c:formatCode>General</c:formatCode>
                <c:ptCount val="3"/>
                <c:pt idx="0">
                  <c:v>5.9554196611768091E-2</c:v>
                </c:pt>
                <c:pt idx="1">
                  <c:v>6.1706656154716058E-2</c:v>
                </c:pt>
                <c:pt idx="2">
                  <c:v>4.718709677419354E-2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2-493B-B9E3-9154FF41663A}"/>
            </c:ext>
          </c:extLst>
        </c:ser>
        <c:ser>
          <c:idx val="1"/>
          <c:order val="1"/>
          <c:tx>
            <c:strRef>
              <c:f>Analysis!$J$6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Analysis!$K$6:$M$6</c:f>
              <c:numCache>
                <c:formatCode>General</c:formatCode>
                <c:ptCount val="3"/>
                <c:pt idx="0">
                  <c:v>6.0205699412646495E-2</c:v>
                </c:pt>
                <c:pt idx="1">
                  <c:v>5.9377160060629895E-2</c:v>
                </c:pt>
                <c:pt idx="2">
                  <c:v>6.0108887902903196E-2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2-493B-B9E3-9154FF41663A}"/>
            </c:ext>
          </c:extLst>
        </c:ser>
        <c:ser>
          <c:idx val="2"/>
          <c:order val="2"/>
          <c:tx>
            <c:strRef>
              <c:f>Analysis!$J$4</c:f>
              <c:strCache>
                <c:ptCount val="1"/>
                <c:pt idx="0">
                  <c:v>MWRR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Analysis!$K$4:$M$4</c:f>
              <c:numCache>
                <c:formatCode>General</c:formatCode>
                <c:ptCount val="3"/>
                <c:pt idx="0">
                  <c:v>5.9082307649517718E-2</c:v>
                </c:pt>
                <c:pt idx="1">
                  <c:v>6.1399824304668504E-2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0-4F7C-A00F-60F46D45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416"/>
        <c:axId val="521015744"/>
      </c:barChart>
      <c:catAx>
        <c:axId val="5210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744"/>
        <c:crosses val="autoZero"/>
        <c:auto val="1"/>
        <c:lblAlgn val="ctr"/>
        <c:lblOffset val="100"/>
        <c:noMultiLvlLbl val="0"/>
      </c:catAx>
      <c:valAx>
        <c:axId val="5210157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4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Analysis!$J$7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Analysis!$K$7:$M$7</c:f>
              <c:numCache>
                <c:formatCode>General</c:formatCode>
                <c:ptCount val="3"/>
                <c:pt idx="0">
                  <c:v>0.81520794248119677</c:v>
                </c:pt>
                <c:pt idx="1">
                  <c:v>0.86283385454035522</c:v>
                </c:pt>
                <c:pt idx="2">
                  <c:v>0.61077597318976851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9-40D5-84CA-6CD38228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1152176"/>
        <c:axId val="521004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Analysis!$J$3</c15:sqref>
                        </c15:formulaRef>
                      </c:ext>
                    </c:extLst>
                    <c:strCache>
                      <c:ptCount val="1"/>
                      <c:pt idx="0">
                        <c:v>TWRR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Analysis!$K$3:$M$3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5.9554196611768091E-2</c:v>
                      </c:pt>
                      <c:pt idx="1">
                        <c:v>6.1706656154716058E-2</c:v>
                      </c:pt>
                      <c:pt idx="2">
                        <c:v>4.718709677419354E-2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9-40D5-84CA-6CD38228DB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Analysis!$J$5</c15:sqref>
                        </c15:formulaRef>
                      </c:ext>
                    </c:extLst>
                    <c:strCache>
                      <c:ptCount val="1"/>
                      <c:pt idx="0">
                        <c:v>excess 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Analysis!$K$5:$M$5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4.9080164343824943E-2</c:v>
                      </c:pt>
                      <c:pt idx="1">
                        <c:v>5.1232623886772924E-2</c:v>
                      </c:pt>
                      <c:pt idx="2">
                        <c:v>3.6713064506250406E-2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C9-40D5-84CA-6CD38228DB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Analysis!$J$6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Analysis!$K$6:$M$6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6.0205699412646495E-2</c:v>
                      </c:pt>
                      <c:pt idx="1">
                        <c:v>5.9377160060629895E-2</c:v>
                      </c:pt>
                      <c:pt idx="2">
                        <c:v>6.0108887902903196E-2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C9-40D5-84CA-6CD38228DB87}"/>
                  </c:ext>
                </c:extLst>
              </c15:ser>
            </c15:filteredBarSeries>
          </c:ext>
        </c:extLst>
      </c:barChart>
      <c:catAx>
        <c:axId val="2811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4264"/>
        <c:crosses val="autoZero"/>
        <c:auto val="1"/>
        <c:lblAlgn val="ctr"/>
        <c:lblOffset val="100"/>
        <c:noMultiLvlLbl val="0"/>
      </c:catAx>
      <c:valAx>
        <c:axId val="521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return'!$M$2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return'!$M$3:$M$9</c:f>
              <c:numCache>
                <c:formatCode>General</c:formatCode>
                <c:ptCount val="7"/>
                <c:pt idx="0">
                  <c:v>0.10202244039139852</c:v>
                </c:pt>
                <c:pt idx="1">
                  <c:v>-1.7077683538695432E-3</c:v>
                </c:pt>
                <c:pt idx="2">
                  <c:v>0.10511606775475335</c:v>
                </c:pt>
                <c:pt idx="3">
                  <c:v>0.10511606775475335</c:v>
                </c:pt>
                <c:pt idx="4">
                  <c:v>0.10511606775475335</c:v>
                </c:pt>
                <c:pt idx="5">
                  <c:v>3.0583171312454027E-2</c:v>
                </c:pt>
                <c:pt idx="6">
                  <c:v>0.5302234611798593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68E-82DA-6D74DC4C4079}"/>
            </c:ext>
          </c:extLst>
        </c:ser>
        <c:ser>
          <c:idx val="1"/>
          <c:order val="1"/>
          <c:tx>
            <c:strRef>
              <c:f>'Port &amp; Benchmark Fiscal return'!$N$2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return'!$N$3:$N$9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68E-82DA-6D74DC4C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137795</xdr:colOff>
      <xdr:row>0</xdr:row>
      <xdr:rowOff>182245</xdr:rowOff>
    </xdr:from>
    <xdr:to>
      <xdr:col>17</xdr:col>
      <xdr:colOff>473075</xdr:colOff>
      <xdr:row>15</xdr:row>
      <xdr:rowOff>164465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</xdr:colOff>
      <xdr:row>0</xdr:row>
      <xdr:rowOff>174625</xdr:rowOff>
    </xdr:from>
    <xdr:to>
      <xdr:col>25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</xdr:colOff>
      <xdr:row>0</xdr:row>
      <xdr:rowOff>174625</xdr:rowOff>
    </xdr:from>
    <xdr:to>
      <xdr:col>33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18</xdr:row>
      <xdr:rowOff>152400</xdr:rowOff>
    </xdr:from>
    <xdr:to>
      <xdr:col>33</xdr:col>
      <xdr:colOff>11430</xdr:colOff>
      <xdr:row>36</xdr:row>
      <xdr:rowOff>125730</xdr:rowOff>
    </xdr:to>
    <xdr:graphicFrame macro="">
      <xdr:nvGraphicFramePr>
        <xdr:cNvPr id="7" name="图表 5">
          <a:extLst>
            <a:ext uri="{FF2B5EF4-FFF2-40B4-BE49-F238E27FC236}">
              <a16:creationId xmlns:a16="http://schemas.microsoft.com/office/drawing/2014/main" id="{7B5394B4-2ABE-4FD6-8A5A-47EBB39E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10</xdr:row>
      <xdr:rowOff>165735</xdr:rowOff>
    </xdr:from>
    <xdr:to>
      <xdr:col>14</xdr:col>
      <xdr:colOff>586740</xdr:colOff>
      <xdr:row>25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961BC-9537-4DD1-A02C-7414D6AE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299085</xdr:colOff>
      <xdr:row>12</xdr:row>
      <xdr:rowOff>62865</xdr:rowOff>
    </xdr:from>
    <xdr:to>
      <xdr:col>26</xdr:col>
      <xdr:colOff>390525</xdr:colOff>
      <xdr:row>27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5AE71-2CC3-4C74-8CD9-ADCBD614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207645</xdr:colOff>
      <xdr:row>16</xdr:row>
      <xdr:rowOff>70485</xdr:rowOff>
    </xdr:from>
    <xdr:to>
      <xdr:col>18</xdr:col>
      <xdr:colOff>337184</xdr:colOff>
      <xdr:row>34</xdr:row>
      <xdr:rowOff>127635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84C67B-0E94-4036-99BF-16FEC355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W66"/>
  <sheetViews>
    <sheetView topLeftCell="T19" workbookViewId="0">
      <selection activeCell="I1" sqref="I1:I1048576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3" max="3" width="10" bestFit="1" customWidth="1"/>
    <col min="4" max="4" width="11.7890625" bestFit="1" customWidth="1"/>
    <col min="5" max="5" width="9.47265625" bestFit="1" customWidth="1"/>
    <col min="6" max="6" width="11.7890625" bestFit="1" customWidth="1"/>
  </cols>
  <sheetData>
    <row r="1" spans="1:49" x14ac:dyDescent="0.55000000000000004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I1" s="4"/>
      <c r="J1" s="13" t="s">
        <v>77</v>
      </c>
      <c r="AN1" t="s">
        <v>9</v>
      </c>
      <c r="AW1" t="s">
        <v>14</v>
      </c>
    </row>
    <row r="2" spans="1:49" x14ac:dyDescent="0.55000000000000004">
      <c r="A2" s="1" t="s">
        <v>1</v>
      </c>
      <c r="B2">
        <v>50000</v>
      </c>
      <c r="C2">
        <v>0.79657</v>
      </c>
      <c r="D2">
        <v>39828.5</v>
      </c>
      <c r="F2">
        <f t="shared" ref="F2:F33" si="0">D2/C2</f>
        <v>50000</v>
      </c>
      <c r="H2">
        <f t="shared" ref="H2:H33" si="1">F2+B2</f>
        <v>100000</v>
      </c>
      <c r="J2">
        <v>100000.00000000001</v>
      </c>
    </row>
    <row r="3" spans="1:49" x14ac:dyDescent="0.55000000000000004">
      <c r="A3" s="1" t="s">
        <v>15</v>
      </c>
      <c r="B3">
        <v>50530.643926005192</v>
      </c>
      <c r="C3">
        <v>0.76698900000000003</v>
      </c>
      <c r="D3">
        <v>39973.740624303857</v>
      </c>
      <c r="F3">
        <f t="shared" si="0"/>
        <v>52117.749569164429</v>
      </c>
      <c r="H3">
        <f t="shared" si="1"/>
        <v>102648.39349516961</v>
      </c>
      <c r="J3">
        <v>102560.15171150539</v>
      </c>
    </row>
    <row r="4" spans="1:49" x14ac:dyDescent="0.55000000000000004">
      <c r="A4" s="1" t="s">
        <v>16</v>
      </c>
      <c r="B4">
        <v>51497.193910794478</v>
      </c>
      <c r="C4">
        <v>0.77313799999999999</v>
      </c>
      <c r="D4">
        <v>40594.585130773667</v>
      </c>
      <c r="F4">
        <f t="shared" si="0"/>
        <v>52506.260371076918</v>
      </c>
      <c r="H4">
        <f t="shared" si="1"/>
        <v>104003.4542818714</v>
      </c>
      <c r="J4">
        <v>103546.4930249117</v>
      </c>
    </row>
    <row r="5" spans="1:49" x14ac:dyDescent="0.55000000000000004">
      <c r="A5" s="1" t="s">
        <v>17</v>
      </c>
      <c r="B5">
        <v>52297.453381665116</v>
      </c>
      <c r="C5">
        <v>0.76558000000000004</v>
      </c>
      <c r="D5">
        <v>41470.830033324237</v>
      </c>
      <c r="F5">
        <f t="shared" si="0"/>
        <v>54169.165904705238</v>
      </c>
      <c r="H5">
        <f t="shared" si="1"/>
        <v>106466.61928637035</v>
      </c>
      <c r="J5">
        <v>106030.07735587124</v>
      </c>
    </row>
    <row r="6" spans="1:49" x14ac:dyDescent="0.55000000000000004">
      <c r="A6" s="1" t="s">
        <v>18</v>
      </c>
      <c r="B6">
        <v>52022.513864235523</v>
      </c>
      <c r="C6">
        <v>0.76413500000000001</v>
      </c>
      <c r="D6">
        <v>41192.908533745896</v>
      </c>
      <c r="F6">
        <f t="shared" si="0"/>
        <v>53907.893937257024</v>
      </c>
      <c r="H6">
        <f t="shared" si="1"/>
        <v>105930.40780149255</v>
      </c>
      <c r="J6">
        <v>105720.57502716163</v>
      </c>
    </row>
    <row r="7" spans="1:49" x14ac:dyDescent="0.55000000000000004">
      <c r="A7" s="1" t="s">
        <v>19</v>
      </c>
      <c r="B7">
        <v>52159.887851957843</v>
      </c>
      <c r="C7">
        <v>0.76029999999999998</v>
      </c>
      <c r="D7">
        <v>41232.185822642532</v>
      </c>
      <c r="F7">
        <f t="shared" si="0"/>
        <v>54231.468923638742</v>
      </c>
      <c r="H7">
        <f t="shared" si="1"/>
        <v>106391.35677559659</v>
      </c>
      <c r="J7">
        <v>106351.25718153641</v>
      </c>
    </row>
    <row r="8" spans="1:49" x14ac:dyDescent="0.55000000000000004">
      <c r="A8" s="1" t="s">
        <v>20</v>
      </c>
      <c r="B8">
        <v>56499.400852432147</v>
      </c>
      <c r="C8">
        <v>0.74615699999999996</v>
      </c>
      <c r="D8">
        <v>44394.363583974293</v>
      </c>
      <c r="F8">
        <f t="shared" si="0"/>
        <v>59497.349195912248</v>
      </c>
      <c r="H8">
        <f t="shared" si="1"/>
        <v>115996.7500483444</v>
      </c>
      <c r="J8">
        <v>116104.05860166711</v>
      </c>
    </row>
    <row r="9" spans="1:49" x14ac:dyDescent="0.55000000000000004">
      <c r="A9" s="1" t="s">
        <v>21</v>
      </c>
      <c r="B9">
        <v>56039.960549128882</v>
      </c>
      <c r="C9">
        <v>0.74453499999999995</v>
      </c>
      <c r="D9">
        <v>43722.680972596027</v>
      </c>
      <c r="F9">
        <f t="shared" si="0"/>
        <v>58724.816123615448</v>
      </c>
      <c r="H9">
        <f t="shared" si="1"/>
        <v>114764.77667274434</v>
      </c>
      <c r="J9">
        <v>114911.42313415416</v>
      </c>
    </row>
    <row r="10" spans="1:49" x14ac:dyDescent="0.55000000000000004">
      <c r="A10" s="1" t="s">
        <v>22</v>
      </c>
      <c r="B10">
        <v>56305.325270616129</v>
      </c>
      <c r="C10">
        <v>0.74399000000000004</v>
      </c>
      <c r="D10">
        <v>44054.45918145719</v>
      </c>
      <c r="F10">
        <f t="shared" si="0"/>
        <v>59213.778654897498</v>
      </c>
      <c r="H10">
        <f t="shared" si="1"/>
        <v>115519.10392551363</v>
      </c>
      <c r="J10">
        <v>115653.90823708895</v>
      </c>
    </row>
    <row r="11" spans="1:49" x14ac:dyDescent="0.55000000000000004">
      <c r="A11" s="1" t="s">
        <v>23</v>
      </c>
      <c r="B11">
        <v>56304.872521411409</v>
      </c>
      <c r="C11">
        <v>0.76322500000000004</v>
      </c>
      <c r="D11">
        <v>44719.341707508407</v>
      </c>
      <c r="F11">
        <f t="shared" si="0"/>
        <v>58592.60599103594</v>
      </c>
      <c r="H11">
        <f t="shared" si="1"/>
        <v>114897.47851244736</v>
      </c>
      <c r="J11">
        <v>115231.55084102828</v>
      </c>
    </row>
    <row r="12" spans="1:49" x14ac:dyDescent="0.55000000000000004">
      <c r="A12" s="1" t="s">
        <v>24</v>
      </c>
      <c r="B12">
        <v>57222.607355115928</v>
      </c>
      <c r="C12">
        <v>0.758328</v>
      </c>
      <c r="D12">
        <v>45423.901406483812</v>
      </c>
      <c r="F12">
        <f t="shared" si="0"/>
        <v>59900.071481580278</v>
      </c>
      <c r="H12">
        <f t="shared" si="1"/>
        <v>117122.6788366962</v>
      </c>
      <c r="J12">
        <v>117401.25591273006</v>
      </c>
    </row>
    <row r="13" spans="1:49" x14ac:dyDescent="0.55000000000000004">
      <c r="A13" s="1" t="s">
        <v>25</v>
      </c>
      <c r="B13">
        <v>57565.809101207728</v>
      </c>
      <c r="C13">
        <v>0.75004700000000002</v>
      </c>
      <c r="D13">
        <v>45316.225656768504</v>
      </c>
      <c r="F13">
        <f t="shared" si="0"/>
        <v>60417.848023881837</v>
      </c>
      <c r="H13">
        <f t="shared" si="1"/>
        <v>117983.65712508956</v>
      </c>
      <c r="J13">
        <v>118538.75268834234</v>
      </c>
    </row>
    <row r="14" spans="1:49" x14ac:dyDescent="0.55000000000000004">
      <c r="A14" s="1" t="s">
        <v>26</v>
      </c>
      <c r="B14">
        <v>63309.199675213436</v>
      </c>
      <c r="C14">
        <v>0.73282999999999998</v>
      </c>
      <c r="D14">
        <v>49311.985046061083</v>
      </c>
      <c r="F14">
        <f t="shared" si="0"/>
        <v>67289.801244573886</v>
      </c>
      <c r="H14">
        <f t="shared" si="1"/>
        <v>130599.00091978733</v>
      </c>
      <c r="J14">
        <v>131307.59301361663</v>
      </c>
    </row>
    <row r="15" spans="1:49" x14ac:dyDescent="0.55000000000000004">
      <c r="A15" s="1" t="s">
        <v>27</v>
      </c>
      <c r="B15">
        <v>63699.932283755123</v>
      </c>
      <c r="C15">
        <v>0.74237900000000001</v>
      </c>
      <c r="D15">
        <v>49719.460754607222</v>
      </c>
      <c r="F15">
        <f t="shared" si="0"/>
        <v>66973.150849643134</v>
      </c>
      <c r="H15">
        <f t="shared" si="1"/>
        <v>130673.08313339826</v>
      </c>
      <c r="J15">
        <v>131355.2968988097</v>
      </c>
    </row>
    <row r="16" spans="1:49" x14ac:dyDescent="0.55000000000000004">
      <c r="A16" s="1" t="s">
        <v>28</v>
      </c>
      <c r="B16">
        <v>62586.0330049845</v>
      </c>
      <c r="C16">
        <v>0.76966900000000005</v>
      </c>
      <c r="D16">
        <v>49605.230816504372</v>
      </c>
      <c r="F16">
        <f t="shared" si="0"/>
        <v>64450.082849256461</v>
      </c>
      <c r="H16">
        <f t="shared" si="1"/>
        <v>127036.11585424095</v>
      </c>
      <c r="J16">
        <v>127630.82437771207</v>
      </c>
    </row>
    <row r="17" spans="1:10" x14ac:dyDescent="0.55000000000000004">
      <c r="A17" s="1" t="s">
        <v>29</v>
      </c>
      <c r="B17">
        <v>61987.622874885747</v>
      </c>
      <c r="C17">
        <v>0.80247800000000002</v>
      </c>
      <c r="D17">
        <v>50537.394222257848</v>
      </c>
      <c r="F17">
        <f t="shared" si="0"/>
        <v>62976.672534646241</v>
      </c>
      <c r="H17">
        <f t="shared" si="1"/>
        <v>124964.29540953199</v>
      </c>
      <c r="J17">
        <v>125465.6591038787</v>
      </c>
    </row>
    <row r="18" spans="1:10" x14ac:dyDescent="0.55000000000000004">
      <c r="A18" s="1" t="s">
        <v>30</v>
      </c>
      <c r="B18">
        <v>62708.141737826001</v>
      </c>
      <c r="C18">
        <v>0.79192899999999999</v>
      </c>
      <c r="D18">
        <v>50968.562390949788</v>
      </c>
      <c r="F18">
        <f t="shared" si="0"/>
        <v>64360.015090935914</v>
      </c>
      <c r="H18">
        <f t="shared" si="1"/>
        <v>127068.15682876192</v>
      </c>
      <c r="J18">
        <v>127581.3995515604</v>
      </c>
    </row>
    <row r="19" spans="1:10" x14ac:dyDescent="0.55000000000000004">
      <c r="A19" s="1" t="s">
        <v>31</v>
      </c>
      <c r="B19">
        <v>62633.491307027267</v>
      </c>
      <c r="C19">
        <v>0.80610999999999999</v>
      </c>
      <c r="D19">
        <v>50841.745504610459</v>
      </c>
      <c r="F19">
        <f t="shared" si="0"/>
        <v>63070.481081503094</v>
      </c>
      <c r="H19">
        <f t="shared" si="1"/>
        <v>125703.97238853035</v>
      </c>
      <c r="J19">
        <v>126258.35020198319</v>
      </c>
    </row>
    <row r="20" spans="1:10" x14ac:dyDescent="0.55000000000000004">
      <c r="A20" s="1" t="s">
        <v>32</v>
      </c>
      <c r="B20">
        <v>68936.110951136623</v>
      </c>
      <c r="C20">
        <v>0.77976999999999996</v>
      </c>
      <c r="D20">
        <v>55207.947132197747</v>
      </c>
      <c r="F20">
        <f t="shared" si="0"/>
        <v>70800.296410733616</v>
      </c>
      <c r="H20">
        <f t="shared" si="1"/>
        <v>139736.40736187022</v>
      </c>
      <c r="J20">
        <v>140199.14539897768</v>
      </c>
    </row>
    <row r="21" spans="1:10" x14ac:dyDescent="0.55000000000000004">
      <c r="A21" s="1" t="s">
        <v>33</v>
      </c>
      <c r="B21">
        <v>69838.021024418398</v>
      </c>
      <c r="C21">
        <v>0.77748399999999995</v>
      </c>
      <c r="D21">
        <v>55619.744144363991</v>
      </c>
      <c r="F21">
        <f t="shared" si="0"/>
        <v>71538.120584300123</v>
      </c>
      <c r="H21">
        <f t="shared" si="1"/>
        <v>141376.14160871852</v>
      </c>
      <c r="J21">
        <v>141754.1761220441</v>
      </c>
    </row>
    <row r="22" spans="1:10" x14ac:dyDescent="0.55000000000000004">
      <c r="A22" s="1" t="s">
        <v>34</v>
      </c>
      <c r="B22">
        <v>69962.760062418762</v>
      </c>
      <c r="C22">
        <v>0.79554499999999995</v>
      </c>
      <c r="D22">
        <v>55729.988587801461</v>
      </c>
      <c r="F22">
        <f t="shared" si="0"/>
        <v>70052.591101448023</v>
      </c>
      <c r="H22">
        <f t="shared" si="1"/>
        <v>140015.35116386678</v>
      </c>
      <c r="J22">
        <v>140532.80592082851</v>
      </c>
    </row>
    <row r="23" spans="1:10" x14ac:dyDescent="0.55000000000000004">
      <c r="A23" s="1" t="s">
        <v>35</v>
      </c>
      <c r="B23">
        <v>70132.283075105093</v>
      </c>
      <c r="C23">
        <v>0.81062900000000004</v>
      </c>
      <c r="D23">
        <v>56397.29076661299</v>
      </c>
      <c r="F23">
        <f t="shared" si="0"/>
        <v>69572.259031706228</v>
      </c>
      <c r="H23">
        <f t="shared" si="1"/>
        <v>139704.54210681131</v>
      </c>
      <c r="J23">
        <v>140489.02249864338</v>
      </c>
    </row>
    <row r="24" spans="1:10" x14ac:dyDescent="0.55000000000000004">
      <c r="A24" s="1" t="s">
        <v>36</v>
      </c>
      <c r="B24">
        <v>69462.090990326193</v>
      </c>
      <c r="C24">
        <v>0.78301799999999999</v>
      </c>
      <c r="D24">
        <v>54615.444489087553</v>
      </c>
      <c r="F24">
        <f t="shared" si="0"/>
        <v>69749.922082362798</v>
      </c>
      <c r="H24">
        <f t="shared" si="1"/>
        <v>139212.01307268901</v>
      </c>
      <c r="J24">
        <v>140560.54991413496</v>
      </c>
    </row>
    <row r="25" spans="1:10" x14ac:dyDescent="0.55000000000000004">
      <c r="A25" s="1" t="s">
        <v>37</v>
      </c>
      <c r="B25">
        <v>70042.34336468589</v>
      </c>
      <c r="C25">
        <v>0.77465300000000004</v>
      </c>
      <c r="D25">
        <v>54829.342652283383</v>
      </c>
      <c r="F25">
        <f t="shared" si="0"/>
        <v>70779.229735485933</v>
      </c>
      <c r="H25">
        <f t="shared" si="1"/>
        <v>140821.57310017181</v>
      </c>
      <c r="J25">
        <v>141745.55058133285</v>
      </c>
    </row>
    <row r="26" spans="1:10" x14ac:dyDescent="0.55000000000000004">
      <c r="A26" s="1" t="s">
        <v>38</v>
      </c>
      <c r="B26">
        <v>74935.719522841799</v>
      </c>
      <c r="C26">
        <v>0.77882799999999996</v>
      </c>
      <c r="D26">
        <v>58793.371735344663</v>
      </c>
      <c r="F26">
        <f t="shared" si="0"/>
        <v>75489.545490589284</v>
      </c>
      <c r="H26">
        <f t="shared" si="1"/>
        <v>150425.26501343108</v>
      </c>
      <c r="J26">
        <v>151272.37787762427</v>
      </c>
    </row>
    <row r="27" spans="1:10" x14ac:dyDescent="0.55000000000000004">
      <c r="A27" s="1" t="s">
        <v>39</v>
      </c>
      <c r="B27">
        <v>76306.514593322761</v>
      </c>
      <c r="C27">
        <v>0.77560899999999999</v>
      </c>
      <c r="D27">
        <v>59432.121973898138</v>
      </c>
      <c r="F27">
        <f t="shared" si="0"/>
        <v>76626.395482644133</v>
      </c>
      <c r="H27">
        <f t="shared" si="1"/>
        <v>152932.91007596691</v>
      </c>
      <c r="J27">
        <v>153741.50521203951</v>
      </c>
    </row>
    <row r="28" spans="1:10" x14ac:dyDescent="0.55000000000000004">
      <c r="A28" s="1" t="s">
        <v>40</v>
      </c>
      <c r="B28">
        <v>76653.709281315561</v>
      </c>
      <c r="C28">
        <v>0.75442100000000001</v>
      </c>
      <c r="D28">
        <v>59594.038075163611</v>
      </c>
      <c r="F28">
        <f t="shared" si="0"/>
        <v>78993.079560568454</v>
      </c>
      <c r="H28">
        <f t="shared" si="1"/>
        <v>155646.788841884</v>
      </c>
      <c r="J28">
        <v>156456.89655054282</v>
      </c>
    </row>
    <row r="29" spans="1:10" x14ac:dyDescent="0.55000000000000004">
      <c r="A29" s="1" t="s">
        <v>41</v>
      </c>
      <c r="B29">
        <v>77122.413665960819</v>
      </c>
      <c r="C29">
        <v>0.76757699999999995</v>
      </c>
      <c r="D29">
        <v>60464.927331828731</v>
      </c>
      <c r="F29">
        <f t="shared" si="0"/>
        <v>78773.761240668668</v>
      </c>
      <c r="H29">
        <f t="shared" si="1"/>
        <v>155896.17490662949</v>
      </c>
      <c r="J29">
        <v>156584.14032445895</v>
      </c>
    </row>
    <row r="30" spans="1:10" x14ac:dyDescent="0.55000000000000004">
      <c r="A30" s="1" t="s">
        <v>42</v>
      </c>
      <c r="B30">
        <v>77930.950207665621</v>
      </c>
      <c r="C30">
        <v>0.77006600000000003</v>
      </c>
      <c r="D30">
        <v>60984.513282299813</v>
      </c>
      <c r="F30">
        <f t="shared" si="0"/>
        <v>79193.878553656192</v>
      </c>
      <c r="H30">
        <f t="shared" si="1"/>
        <v>157124.82876132181</v>
      </c>
      <c r="J30">
        <v>157840.73100195004</v>
      </c>
    </row>
    <row r="31" spans="1:10" x14ac:dyDescent="0.55000000000000004">
      <c r="A31" s="1" t="s">
        <v>43</v>
      </c>
      <c r="B31">
        <v>77422.430393286952</v>
      </c>
      <c r="C31">
        <v>0.77429300000000001</v>
      </c>
      <c r="D31">
        <v>60221.371934104347</v>
      </c>
      <c r="F31">
        <f t="shared" si="0"/>
        <v>77775.947779592927</v>
      </c>
      <c r="H31">
        <f t="shared" si="1"/>
        <v>155198.37817287986</v>
      </c>
      <c r="J31">
        <v>156075.4115963924</v>
      </c>
    </row>
    <row r="32" spans="1:10" x14ac:dyDescent="0.55000000000000004">
      <c r="A32" s="1" t="s">
        <v>44</v>
      </c>
      <c r="B32">
        <v>80429.881722689126</v>
      </c>
      <c r="C32">
        <v>0.762544</v>
      </c>
      <c r="D32">
        <v>62349.343509540631</v>
      </c>
      <c r="F32">
        <f t="shared" si="0"/>
        <v>81764.912594605208</v>
      </c>
      <c r="H32">
        <f t="shared" si="1"/>
        <v>162194.79431729432</v>
      </c>
      <c r="J32">
        <v>163047.6912521518</v>
      </c>
    </row>
    <row r="33" spans="1:10" x14ac:dyDescent="0.55000000000000004">
      <c r="A33" s="1" t="s">
        <v>45</v>
      </c>
      <c r="B33">
        <v>81199.680682709499</v>
      </c>
      <c r="C33">
        <v>0.75329599999999997</v>
      </c>
      <c r="D33">
        <v>63349.087560262313</v>
      </c>
      <c r="F33">
        <f t="shared" si="0"/>
        <v>84095.876734062462</v>
      </c>
      <c r="H33">
        <f t="shared" si="1"/>
        <v>165295.55741677195</v>
      </c>
      <c r="J33">
        <v>165955.52737417168</v>
      </c>
    </row>
    <row r="34" spans="1:10" x14ac:dyDescent="0.55000000000000004">
      <c r="A34" s="1" t="s">
        <v>46</v>
      </c>
      <c r="B34">
        <v>79514.125345079679</v>
      </c>
      <c r="C34">
        <v>0.73410699999999995</v>
      </c>
      <c r="D34">
        <v>61186.224103466069</v>
      </c>
      <c r="F34">
        <f t="shared" ref="F34:F62" si="2">D34/C34</f>
        <v>83347.828182357713</v>
      </c>
      <c r="H34">
        <f t="shared" ref="H34:H62" si="3">F34+B34</f>
        <v>162861.95352743741</v>
      </c>
      <c r="J34">
        <v>163856.81525258123</v>
      </c>
    </row>
    <row r="35" spans="1:10" x14ac:dyDescent="0.55000000000000004">
      <c r="A35" s="1" t="s">
        <v>47</v>
      </c>
      <c r="B35">
        <v>83029.254314889957</v>
      </c>
      <c r="C35">
        <v>0.76097700000000001</v>
      </c>
      <c r="D35">
        <v>64653.890021838291</v>
      </c>
      <c r="F35">
        <f t="shared" si="2"/>
        <v>84961.687438435445</v>
      </c>
      <c r="H35">
        <f t="shared" si="3"/>
        <v>167990.9417533254</v>
      </c>
      <c r="J35">
        <v>168558.33318502098</v>
      </c>
    </row>
    <row r="36" spans="1:10" x14ac:dyDescent="0.55000000000000004">
      <c r="A36" s="1" t="s">
        <v>48</v>
      </c>
      <c r="B36">
        <v>84259.326453947288</v>
      </c>
      <c r="C36">
        <v>0.76074600000000003</v>
      </c>
      <c r="D36">
        <v>65116.332701336971</v>
      </c>
      <c r="F36">
        <f t="shared" si="2"/>
        <v>85595.366523566307</v>
      </c>
      <c r="H36">
        <f t="shared" si="3"/>
        <v>169854.69297751359</v>
      </c>
      <c r="J36">
        <v>170420.05971198957</v>
      </c>
    </row>
    <row r="37" spans="1:10" x14ac:dyDescent="0.55000000000000004">
      <c r="A37" s="1" t="s">
        <v>49</v>
      </c>
      <c r="B37">
        <v>86797.233328953778</v>
      </c>
      <c r="C37">
        <v>0.74923200000000001</v>
      </c>
      <c r="D37">
        <v>66429.895347298414</v>
      </c>
      <c r="F37">
        <f t="shared" si="2"/>
        <v>88663.985717772885</v>
      </c>
      <c r="H37">
        <f t="shared" si="3"/>
        <v>175461.21904672665</v>
      </c>
      <c r="J37">
        <v>175957.2935253513</v>
      </c>
    </row>
    <row r="38" spans="1:10" x14ac:dyDescent="0.55000000000000004">
      <c r="A38" s="1" t="s">
        <v>50</v>
      </c>
      <c r="B38">
        <v>91751.524850134228</v>
      </c>
      <c r="C38">
        <v>0.74323499999999998</v>
      </c>
      <c r="D38">
        <v>70910.95449720649</v>
      </c>
      <c r="F38">
        <f t="shared" si="2"/>
        <v>95408.524218055521</v>
      </c>
      <c r="H38">
        <f t="shared" si="3"/>
        <v>187160.04906818975</v>
      </c>
      <c r="J38">
        <v>187753.69976986368</v>
      </c>
    </row>
    <row r="39" spans="1:10" x14ac:dyDescent="0.55000000000000004">
      <c r="A39" s="1" t="s">
        <v>51</v>
      </c>
      <c r="B39">
        <v>91943.156930164958</v>
      </c>
      <c r="C39">
        <v>0.73937699999999995</v>
      </c>
      <c r="D39">
        <v>70868.063168166162</v>
      </c>
      <c r="F39">
        <f t="shared" si="2"/>
        <v>95848.346876040465</v>
      </c>
      <c r="H39">
        <f t="shared" si="3"/>
        <v>187791.50380620541</v>
      </c>
      <c r="J39">
        <v>187662.5460891143</v>
      </c>
    </row>
    <row r="40" spans="1:10" x14ac:dyDescent="0.55000000000000004">
      <c r="A40" s="1" t="s">
        <v>52</v>
      </c>
      <c r="B40">
        <v>93097.381904104957</v>
      </c>
      <c r="C40">
        <v>0.76369100000000001</v>
      </c>
      <c r="D40">
        <v>71819.422152979052</v>
      </c>
      <c r="F40">
        <f t="shared" si="2"/>
        <v>94042.514777546225</v>
      </c>
      <c r="H40">
        <f t="shared" si="3"/>
        <v>187139.89668165118</v>
      </c>
      <c r="J40">
        <v>187505.41250352244</v>
      </c>
    </row>
    <row r="41" spans="1:10" x14ac:dyDescent="0.55000000000000004">
      <c r="A41" s="1" t="s">
        <v>53</v>
      </c>
      <c r="B41">
        <v>93956.655792415346</v>
      </c>
      <c r="C41">
        <v>0.76059500000000002</v>
      </c>
      <c r="D41">
        <v>72482.946000461467</v>
      </c>
      <c r="F41">
        <f t="shared" si="2"/>
        <v>95297.689309634516</v>
      </c>
      <c r="H41">
        <f t="shared" si="3"/>
        <v>189254.34510204988</v>
      </c>
      <c r="J41">
        <v>189461.38896840721</v>
      </c>
    </row>
    <row r="42" spans="1:10" x14ac:dyDescent="0.55000000000000004">
      <c r="A42" s="1" t="s">
        <v>54</v>
      </c>
      <c r="B42">
        <v>95580.683786144204</v>
      </c>
      <c r="C42">
        <v>0.75295500000000004</v>
      </c>
      <c r="D42">
        <v>73874.641153955017</v>
      </c>
      <c r="F42">
        <f t="shared" si="2"/>
        <v>98112.95649003594</v>
      </c>
      <c r="H42">
        <f t="shared" si="3"/>
        <v>193693.64027618014</v>
      </c>
      <c r="J42">
        <v>193365.11482692233</v>
      </c>
    </row>
    <row r="43" spans="1:10" x14ac:dyDescent="0.55000000000000004">
      <c r="A43" s="1" t="s">
        <v>55</v>
      </c>
      <c r="B43">
        <v>96111.421102611421</v>
      </c>
      <c r="C43">
        <v>0.75936499999999996</v>
      </c>
      <c r="D43">
        <v>73986.911249604091</v>
      </c>
      <c r="F43">
        <f t="shared" si="2"/>
        <v>97432.60651939988</v>
      </c>
      <c r="H43">
        <f t="shared" si="3"/>
        <v>193544.02762201132</v>
      </c>
      <c r="J43">
        <v>193329.30517153986</v>
      </c>
    </row>
    <row r="44" spans="1:10" x14ac:dyDescent="0.55000000000000004">
      <c r="A44" s="1" t="s">
        <v>56</v>
      </c>
      <c r="B44">
        <v>100988.76781918629</v>
      </c>
      <c r="C44">
        <v>0.75956699999999999</v>
      </c>
      <c r="D44">
        <v>78420.496728377999</v>
      </c>
      <c r="F44">
        <f t="shared" si="2"/>
        <v>103243.6858478291</v>
      </c>
      <c r="H44">
        <f t="shared" si="3"/>
        <v>204232.45366701539</v>
      </c>
      <c r="J44">
        <v>204302.18639947378</v>
      </c>
    </row>
    <row r="45" spans="1:10" x14ac:dyDescent="0.55000000000000004">
      <c r="A45" s="1" t="s">
        <v>57</v>
      </c>
      <c r="B45">
        <v>102302.73702831649</v>
      </c>
      <c r="C45">
        <v>0.75349999999999995</v>
      </c>
      <c r="D45">
        <v>78558.304234137555</v>
      </c>
      <c r="F45">
        <f t="shared" si="2"/>
        <v>104257.86892387201</v>
      </c>
      <c r="H45">
        <f t="shared" si="3"/>
        <v>206560.60595218849</v>
      </c>
      <c r="J45">
        <v>207016.28016283159</v>
      </c>
    </row>
    <row r="46" spans="1:10" x14ac:dyDescent="0.55000000000000004">
      <c r="A46" s="1" t="s">
        <v>58</v>
      </c>
      <c r="B46">
        <v>100435.8564646922</v>
      </c>
      <c r="C46">
        <v>0.76566199999999995</v>
      </c>
      <c r="D46">
        <v>78837.866560324852</v>
      </c>
      <c r="F46">
        <f t="shared" si="2"/>
        <v>102966.9313095398</v>
      </c>
      <c r="H46">
        <f t="shared" si="3"/>
        <v>203402.78777423198</v>
      </c>
      <c r="J46">
        <v>204292.57680027952</v>
      </c>
    </row>
    <row r="47" spans="1:10" x14ac:dyDescent="0.55000000000000004">
      <c r="A47" s="1" t="s">
        <v>59</v>
      </c>
      <c r="B47">
        <v>103982.51743112379</v>
      </c>
      <c r="C47">
        <v>0.75692800000000005</v>
      </c>
      <c r="D47">
        <v>80341.514420716718</v>
      </c>
      <c r="F47">
        <f t="shared" si="2"/>
        <v>106141.55430994324</v>
      </c>
      <c r="H47">
        <f t="shared" si="3"/>
        <v>210124.07174106705</v>
      </c>
      <c r="J47">
        <v>210628.29860565488</v>
      </c>
    </row>
    <row r="48" spans="1:10" x14ac:dyDescent="0.55000000000000004">
      <c r="A48" s="1" t="s">
        <v>60</v>
      </c>
      <c r="B48">
        <v>101947.5772910005</v>
      </c>
      <c r="C48">
        <v>0.748587</v>
      </c>
      <c r="D48">
        <v>78544.887147699352</v>
      </c>
      <c r="F48">
        <f t="shared" si="2"/>
        <v>104924.19337725521</v>
      </c>
      <c r="H48">
        <f t="shared" si="3"/>
        <v>206871.77066825572</v>
      </c>
      <c r="J48">
        <v>207043.37427037468</v>
      </c>
    </row>
    <row r="49" spans="1:10" x14ac:dyDescent="0.55000000000000004">
      <c r="A49" s="1" t="s">
        <v>61</v>
      </c>
      <c r="B49">
        <v>90115.293814056058</v>
      </c>
      <c r="C49">
        <v>0.70528299999999999</v>
      </c>
      <c r="D49">
        <v>73446.707446844477</v>
      </c>
      <c r="F49">
        <f t="shared" si="2"/>
        <v>104137.92399199255</v>
      </c>
      <c r="H49">
        <f t="shared" si="3"/>
        <v>194253.2178060486</v>
      </c>
      <c r="J49">
        <v>194301.323216755</v>
      </c>
    </row>
    <row r="50" spans="1:10" x14ac:dyDescent="0.55000000000000004">
      <c r="A50" s="1" t="s">
        <v>62</v>
      </c>
      <c r="B50">
        <v>100112.49624826681</v>
      </c>
      <c r="C50">
        <v>0.72075699999999998</v>
      </c>
      <c r="D50">
        <v>80319.694375392166</v>
      </c>
      <c r="F50">
        <f t="shared" si="2"/>
        <v>111437.9664372211</v>
      </c>
      <c r="H50">
        <f t="shared" si="3"/>
        <v>211550.4626854879</v>
      </c>
      <c r="J50">
        <v>211942.60252925334</v>
      </c>
    </row>
    <row r="51" spans="1:10" x14ac:dyDescent="0.55000000000000004">
      <c r="A51" s="1" t="s">
        <v>63</v>
      </c>
      <c r="B51">
        <v>100748.10073012349</v>
      </c>
      <c r="C51">
        <v>0.72728899999999996</v>
      </c>
      <c r="D51">
        <v>81491.405403063691</v>
      </c>
      <c r="F51">
        <f t="shared" si="2"/>
        <v>112048.1753512891</v>
      </c>
      <c r="H51">
        <f t="shared" si="3"/>
        <v>212796.27608141259</v>
      </c>
      <c r="J51">
        <v>213755.08151387627</v>
      </c>
    </row>
    <row r="52" spans="1:10" x14ac:dyDescent="0.55000000000000004">
      <c r="A52" s="1" t="s">
        <v>64</v>
      </c>
      <c r="B52">
        <v>102589.2784231143</v>
      </c>
      <c r="C52">
        <v>0.73224699999999998</v>
      </c>
      <c r="D52">
        <v>82631.94644848576</v>
      </c>
      <c r="F52">
        <f t="shared" si="2"/>
        <v>112847.09455755471</v>
      </c>
      <c r="H52">
        <f t="shared" si="3"/>
        <v>215436.37298066902</v>
      </c>
      <c r="J52">
        <v>216693.29339463994</v>
      </c>
    </row>
    <row r="53" spans="1:10" x14ac:dyDescent="0.55000000000000004">
      <c r="A53" s="1" t="s">
        <v>65</v>
      </c>
      <c r="B53">
        <v>105319.906369348</v>
      </c>
      <c r="C53">
        <v>0.745556</v>
      </c>
      <c r="D53">
        <v>85117.505614865382</v>
      </c>
      <c r="F53">
        <f t="shared" si="2"/>
        <v>114166.48194752021</v>
      </c>
      <c r="H53">
        <f t="shared" si="3"/>
        <v>219486.38831686822</v>
      </c>
      <c r="J53">
        <v>220959.96769092669</v>
      </c>
    </row>
    <row r="54" spans="1:10" x14ac:dyDescent="0.55000000000000004">
      <c r="A54" s="1" t="s">
        <v>66</v>
      </c>
      <c r="B54">
        <v>104610.72850639081</v>
      </c>
      <c r="C54">
        <v>0.76450799999999997</v>
      </c>
      <c r="D54">
        <v>86289.25981198193</v>
      </c>
      <c r="F54">
        <f t="shared" si="2"/>
        <v>112869.00831905217</v>
      </c>
      <c r="H54">
        <f t="shared" si="3"/>
        <v>217479.73682544299</v>
      </c>
      <c r="J54">
        <v>220175.67487459743</v>
      </c>
    </row>
    <row r="55" spans="1:10" x14ac:dyDescent="0.55000000000000004">
      <c r="A55" s="1" t="s">
        <v>67</v>
      </c>
      <c r="B55">
        <v>104473.6373951624</v>
      </c>
      <c r="C55">
        <v>0.74717199999999995</v>
      </c>
      <c r="D55">
        <v>84976.680539472902</v>
      </c>
      <c r="F55">
        <f t="shared" si="2"/>
        <v>113731.08272188052</v>
      </c>
      <c r="H55">
        <f t="shared" si="3"/>
        <v>218204.72011704292</v>
      </c>
      <c r="J55">
        <v>220656.79965737247</v>
      </c>
    </row>
    <row r="56" spans="1:10" x14ac:dyDescent="0.55000000000000004">
      <c r="A56" s="1" t="s">
        <v>68</v>
      </c>
      <c r="B56">
        <v>108098.5013910313</v>
      </c>
      <c r="C56">
        <v>0.75101600000000002</v>
      </c>
      <c r="D56">
        <v>87386.439162893672</v>
      </c>
      <c r="F56">
        <f t="shared" si="2"/>
        <v>116357.62641926893</v>
      </c>
      <c r="H56">
        <f t="shared" si="3"/>
        <v>224456.12781030021</v>
      </c>
      <c r="J56">
        <v>226729.10306353625</v>
      </c>
    </row>
    <row r="57" spans="1:10" x14ac:dyDescent="0.55000000000000004">
      <c r="A57" s="1" t="s">
        <v>69</v>
      </c>
      <c r="B57">
        <v>113500.7726791655</v>
      </c>
      <c r="C57">
        <v>0.770262</v>
      </c>
      <c r="D57">
        <v>91354.781963975605</v>
      </c>
      <c r="F57">
        <f t="shared" si="2"/>
        <v>118602.21841915557</v>
      </c>
      <c r="H57">
        <f t="shared" si="3"/>
        <v>232102.99109832107</v>
      </c>
      <c r="J57">
        <v>235198.70809738361</v>
      </c>
    </row>
    <row r="58" spans="1:10" x14ac:dyDescent="0.55000000000000004">
      <c r="A58" s="1" t="s">
        <v>70</v>
      </c>
      <c r="B58">
        <v>113296.1784462151</v>
      </c>
      <c r="C58">
        <v>0.78427100000000005</v>
      </c>
      <c r="D58">
        <v>92712.184808364516</v>
      </c>
      <c r="F58">
        <f t="shared" si="2"/>
        <v>118214.47536421022</v>
      </c>
      <c r="H58">
        <f t="shared" si="3"/>
        <v>231510.65381042531</v>
      </c>
      <c r="J58">
        <v>235104.25581138502</v>
      </c>
    </row>
    <row r="59" spans="1:10" x14ac:dyDescent="0.55000000000000004">
      <c r="A59" s="1" t="s">
        <v>71</v>
      </c>
      <c r="B59">
        <v>112389.56812478681</v>
      </c>
      <c r="C59">
        <v>0.78271800000000002</v>
      </c>
      <c r="D59">
        <v>92880.046002171832</v>
      </c>
      <c r="F59">
        <f t="shared" si="2"/>
        <v>118663.48544708545</v>
      </c>
      <c r="H59">
        <f t="shared" si="3"/>
        <v>231053.05357187224</v>
      </c>
      <c r="J59">
        <v>234729.87953868925</v>
      </c>
    </row>
    <row r="60" spans="1:10" x14ac:dyDescent="0.55000000000000004">
      <c r="A60" s="1" t="s">
        <v>72</v>
      </c>
      <c r="B60">
        <v>110978.8259223124</v>
      </c>
      <c r="C60">
        <v>0.78500899999999996</v>
      </c>
      <c r="D60">
        <v>92996.892109357344</v>
      </c>
      <c r="F60">
        <f t="shared" si="2"/>
        <v>118466.02027410813</v>
      </c>
      <c r="H60">
        <f t="shared" si="3"/>
        <v>229444.84619642055</v>
      </c>
      <c r="J60">
        <v>233053.63379251875</v>
      </c>
    </row>
    <row r="61" spans="1:10" x14ac:dyDescent="0.55000000000000004">
      <c r="A61" s="1" t="s">
        <v>73</v>
      </c>
      <c r="B61">
        <v>111922.6832543489</v>
      </c>
      <c r="C61">
        <v>0.79234300000000002</v>
      </c>
      <c r="D61">
        <v>94278.227768762677</v>
      </c>
      <c r="F61">
        <f t="shared" si="2"/>
        <v>118986.63554642709</v>
      </c>
      <c r="H61">
        <f t="shared" si="3"/>
        <v>230909.31880077597</v>
      </c>
      <c r="J61">
        <v>233967.48689716193</v>
      </c>
    </row>
    <row r="62" spans="1:10" x14ac:dyDescent="0.55000000000000004">
      <c r="A62" s="1" t="s">
        <v>74</v>
      </c>
      <c r="B62">
        <v>117722.7773576988</v>
      </c>
      <c r="C62">
        <v>0.81458399999999997</v>
      </c>
      <c r="D62">
        <v>101546.7853610465</v>
      </c>
      <c r="F62">
        <f t="shared" si="2"/>
        <v>124660.91325271119</v>
      </c>
      <c r="H62">
        <f t="shared" si="3"/>
        <v>242383.69061041001</v>
      </c>
      <c r="J62">
        <v>244551.73034468055</v>
      </c>
    </row>
    <row r="63" spans="1:10" x14ac:dyDescent="0.55000000000000004">
      <c r="A63" s="1" t="s">
        <v>75</v>
      </c>
      <c r="B63">
        <v>119934.182771452</v>
      </c>
      <c r="C63">
        <v>0.82796499999999995</v>
      </c>
      <c r="D63">
        <v>102462.673088845</v>
      </c>
      <c r="F63">
        <f t="shared" ref="F63:F64" si="4">D63/C63</f>
        <v>123752.42080141672</v>
      </c>
      <c r="H63">
        <f t="shared" ref="H63:H64" si="5">F63+B63</f>
        <v>243686.60357286874</v>
      </c>
      <c r="J63">
        <v>246029.24476268943</v>
      </c>
    </row>
    <row r="64" spans="1:10" x14ac:dyDescent="0.55000000000000004">
      <c r="A64" s="1" t="s">
        <v>76</v>
      </c>
      <c r="B64">
        <v>121751.8287371264</v>
      </c>
      <c r="C64">
        <v>0.80669900000000005</v>
      </c>
      <c r="D64">
        <v>103293.5506500335</v>
      </c>
      <c r="F64">
        <f t="shared" si="4"/>
        <v>128044.72380656663</v>
      </c>
      <c r="H64">
        <f t="shared" si="5"/>
        <v>249796.55254369305</v>
      </c>
      <c r="J64">
        <v>251965.47093487112</v>
      </c>
    </row>
    <row r="66" spans="10:10" x14ac:dyDescent="0.55000000000000004">
      <c r="J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E647-C840-4976-9EBD-AE6199A184C8}">
  <dimension ref="A1:D64"/>
  <sheetViews>
    <sheetView workbookViewId="0">
      <selection activeCell="E3" sqref="E3"/>
    </sheetView>
  </sheetViews>
  <sheetFormatPr defaultRowHeight="14.4" x14ac:dyDescent="0.55000000000000004"/>
  <cols>
    <col min="3" max="3" width="11.68359375" bestFit="1" customWidth="1"/>
    <col min="4" max="4" width="12.26171875" bestFit="1" customWidth="1"/>
  </cols>
  <sheetData>
    <row r="1" spans="1:4" x14ac:dyDescent="0.55000000000000004">
      <c r="A1" s="1" t="s">
        <v>0</v>
      </c>
      <c r="B1" s="18" t="s">
        <v>82</v>
      </c>
      <c r="C1" s="19" t="s">
        <v>81</v>
      </c>
      <c r="D1" s="20" t="s">
        <v>83</v>
      </c>
    </row>
    <row r="2" spans="1:4" x14ac:dyDescent="0.55000000000000004">
      <c r="A2" s="1" t="s">
        <v>1</v>
      </c>
      <c r="B2">
        <v>100000</v>
      </c>
    </row>
    <row r="3" spans="1:4" x14ac:dyDescent="0.55000000000000004">
      <c r="A3" s="1" t="s">
        <v>15</v>
      </c>
      <c r="B3">
        <v>102648.39349516961</v>
      </c>
      <c r="D3">
        <f>(B3-B2)/B2</f>
        <v>2.6483934951696136E-2</v>
      </c>
    </row>
    <row r="4" spans="1:4" x14ac:dyDescent="0.55000000000000004">
      <c r="A4" s="1" t="s">
        <v>16</v>
      </c>
      <c r="B4">
        <v>104003.4542818714</v>
      </c>
      <c r="D4">
        <f t="shared" ref="D4:D64" si="0">(B4-B3)/B3</f>
        <v>1.3200993610928245E-2</v>
      </c>
    </row>
    <row r="5" spans="1:4" x14ac:dyDescent="0.55000000000000004">
      <c r="A5" s="1" t="s">
        <v>17</v>
      </c>
      <c r="B5">
        <v>106466.61928637035</v>
      </c>
      <c r="D5">
        <f t="shared" si="0"/>
        <v>2.368349226000948E-2</v>
      </c>
    </row>
    <row r="6" spans="1:4" x14ac:dyDescent="0.55000000000000004">
      <c r="A6" s="1" t="s">
        <v>18</v>
      </c>
      <c r="B6">
        <v>105930.40780149255</v>
      </c>
      <c r="D6">
        <f t="shared" si="0"/>
        <v>-5.0364282107569925E-3</v>
      </c>
    </row>
    <row r="7" spans="1:4" x14ac:dyDescent="0.55000000000000004">
      <c r="A7" s="1" t="s">
        <v>19</v>
      </c>
      <c r="B7">
        <v>106391.35677559659</v>
      </c>
      <c r="D7">
        <f t="shared" si="0"/>
        <v>4.3514320738558552E-3</v>
      </c>
    </row>
    <row r="8" spans="1:4" x14ac:dyDescent="0.55000000000000004">
      <c r="A8" s="17" t="s">
        <v>20</v>
      </c>
      <c r="B8" s="16">
        <v>115996.7500483444</v>
      </c>
      <c r="C8" s="16">
        <f>B8-10000</f>
        <v>105996.7500483444</v>
      </c>
      <c r="D8" s="16">
        <f>(C8-B7)/B7</f>
        <v>-3.7090111378549782E-3</v>
      </c>
    </row>
    <row r="9" spans="1:4" x14ac:dyDescent="0.55000000000000004">
      <c r="A9" s="1" t="s">
        <v>21</v>
      </c>
      <c r="B9">
        <v>114764.77667274434</v>
      </c>
      <c r="D9">
        <f t="shared" si="0"/>
        <v>-1.0620757694388937E-2</v>
      </c>
    </row>
    <row r="10" spans="1:4" x14ac:dyDescent="0.55000000000000004">
      <c r="A10" s="1" t="s">
        <v>22</v>
      </c>
      <c r="B10">
        <v>115519.10392551363</v>
      </c>
      <c r="D10">
        <f t="shared" si="0"/>
        <v>6.572811577199157E-3</v>
      </c>
    </row>
    <row r="11" spans="1:4" x14ac:dyDescent="0.55000000000000004">
      <c r="A11" s="1" t="s">
        <v>23</v>
      </c>
      <c r="B11">
        <v>114897.47851244736</v>
      </c>
      <c r="D11">
        <f t="shared" si="0"/>
        <v>-5.3811481559543021E-3</v>
      </c>
    </row>
    <row r="12" spans="1:4" x14ac:dyDescent="0.55000000000000004">
      <c r="A12" s="1" t="s">
        <v>24</v>
      </c>
      <c r="B12">
        <v>117122.6788366962</v>
      </c>
      <c r="D12">
        <f t="shared" si="0"/>
        <v>1.9366833398417674E-2</v>
      </c>
    </row>
    <row r="13" spans="1:4" x14ac:dyDescent="0.55000000000000004">
      <c r="A13" s="1" t="s">
        <v>25</v>
      </c>
      <c r="B13">
        <v>117983.65712508956</v>
      </c>
      <c r="D13">
        <f t="shared" si="0"/>
        <v>7.3510809088803818E-3</v>
      </c>
    </row>
    <row r="14" spans="1:4" x14ac:dyDescent="0.55000000000000004">
      <c r="A14" s="17" t="s">
        <v>26</v>
      </c>
      <c r="B14" s="16">
        <v>130599.00091978733</v>
      </c>
      <c r="C14" s="16">
        <f>B14-10000</f>
        <v>120599.00091978733</v>
      </c>
      <c r="D14" s="16">
        <f>(C14-B13)/B13</f>
        <v>2.2167000569620454E-2</v>
      </c>
    </row>
    <row r="15" spans="1:4" x14ac:dyDescent="0.55000000000000004">
      <c r="A15" s="1" t="s">
        <v>27</v>
      </c>
      <c r="B15">
        <v>130673.08313339826</v>
      </c>
      <c r="D15">
        <f t="shared" si="0"/>
        <v>5.6724946660530087E-4</v>
      </c>
    </row>
    <row r="16" spans="1:4" x14ac:dyDescent="0.55000000000000004">
      <c r="A16" s="1" t="s">
        <v>28</v>
      </c>
      <c r="B16">
        <v>127036.11585424095</v>
      </c>
      <c r="D16">
        <f t="shared" si="0"/>
        <v>-2.7832566523623647E-2</v>
      </c>
    </row>
    <row r="17" spans="1:4" x14ac:dyDescent="0.55000000000000004">
      <c r="A17" s="1" t="s">
        <v>29</v>
      </c>
      <c r="B17">
        <v>124964.29540953199</v>
      </c>
      <c r="D17">
        <f t="shared" si="0"/>
        <v>-1.6308908933315762E-2</v>
      </c>
    </row>
    <row r="18" spans="1:4" x14ac:dyDescent="0.55000000000000004">
      <c r="A18" s="1" t="s">
        <v>30</v>
      </c>
      <c r="B18">
        <v>127068.15682876192</v>
      </c>
      <c r="D18">
        <f t="shared" si="0"/>
        <v>1.683570024810023E-2</v>
      </c>
    </row>
    <row r="19" spans="1:4" x14ac:dyDescent="0.55000000000000004">
      <c r="A19" s="1" t="s">
        <v>31</v>
      </c>
      <c r="B19">
        <v>125703.97238853035</v>
      </c>
      <c r="D19">
        <f t="shared" si="0"/>
        <v>-1.0735848180043629E-2</v>
      </c>
    </row>
    <row r="20" spans="1:4" x14ac:dyDescent="0.55000000000000004">
      <c r="A20" s="17" t="s">
        <v>32</v>
      </c>
      <c r="B20" s="16">
        <v>139736.40736187022</v>
      </c>
      <c r="C20" s="16">
        <f>B20-10000</f>
        <v>129736.40736187022</v>
      </c>
      <c r="D20" s="16">
        <f>(C20-B19)/B19</f>
        <v>3.2078818964258946E-2</v>
      </c>
    </row>
    <row r="21" spans="1:4" x14ac:dyDescent="0.55000000000000004">
      <c r="A21" s="1" t="s">
        <v>33</v>
      </c>
      <c r="B21">
        <v>141376.14160871852</v>
      </c>
      <c r="D21">
        <f t="shared" si="0"/>
        <v>1.173448121220075E-2</v>
      </c>
    </row>
    <row r="22" spans="1:4" x14ac:dyDescent="0.55000000000000004">
      <c r="A22" s="1" t="s">
        <v>34</v>
      </c>
      <c r="B22">
        <v>140015.35116386678</v>
      </c>
      <c r="D22">
        <f t="shared" si="0"/>
        <v>-9.6253188788950374E-3</v>
      </c>
    </row>
    <row r="23" spans="1:4" x14ac:dyDescent="0.55000000000000004">
      <c r="A23" s="1" t="s">
        <v>35</v>
      </c>
      <c r="B23">
        <v>139704.54210681131</v>
      </c>
      <c r="D23">
        <f t="shared" si="0"/>
        <v>-2.2198212872510158E-3</v>
      </c>
    </row>
    <row r="24" spans="1:4" x14ac:dyDescent="0.55000000000000004">
      <c r="A24" s="1" t="s">
        <v>36</v>
      </c>
      <c r="B24">
        <v>139212.01307268901</v>
      </c>
      <c r="D24">
        <f t="shared" si="0"/>
        <v>-3.525504802454719E-3</v>
      </c>
    </row>
    <row r="25" spans="1:4" x14ac:dyDescent="0.55000000000000004">
      <c r="A25" s="1" t="s">
        <v>37</v>
      </c>
      <c r="B25">
        <v>140821.57310017181</v>
      </c>
      <c r="D25">
        <f t="shared" si="0"/>
        <v>1.1561933427701943E-2</v>
      </c>
    </row>
    <row r="26" spans="1:4" x14ac:dyDescent="0.55000000000000004">
      <c r="A26" s="17" t="s">
        <v>38</v>
      </c>
      <c r="B26" s="16">
        <v>150425.26501343108</v>
      </c>
      <c r="C26" s="16">
        <f>B26-10000</f>
        <v>140425.26501343108</v>
      </c>
      <c r="D26" s="16">
        <f>(C26-B25)/B25</f>
        <v>-2.8142569211239881E-3</v>
      </c>
    </row>
    <row r="27" spans="1:4" x14ac:dyDescent="0.55000000000000004">
      <c r="A27" s="1" t="s">
        <v>39</v>
      </c>
      <c r="B27">
        <v>152932.91007596691</v>
      </c>
      <c r="D27">
        <f t="shared" si="0"/>
        <v>1.6670371578284576E-2</v>
      </c>
    </row>
    <row r="28" spans="1:4" x14ac:dyDescent="0.55000000000000004">
      <c r="A28" s="1" t="s">
        <v>40</v>
      </c>
      <c r="B28">
        <v>155646.788841884</v>
      </c>
      <c r="D28">
        <f t="shared" si="0"/>
        <v>1.7745551069217328E-2</v>
      </c>
    </row>
    <row r="29" spans="1:4" x14ac:dyDescent="0.55000000000000004">
      <c r="A29" s="1" t="s">
        <v>41</v>
      </c>
      <c r="B29">
        <v>155896.17490662949</v>
      </c>
      <c r="D29">
        <f t="shared" si="0"/>
        <v>1.602256407607793E-3</v>
      </c>
    </row>
    <row r="30" spans="1:4" x14ac:dyDescent="0.55000000000000004">
      <c r="A30" s="1" t="s">
        <v>42</v>
      </c>
      <c r="B30">
        <v>157124.82876132181</v>
      </c>
      <c r="D30">
        <f t="shared" si="0"/>
        <v>7.8812315659970503E-3</v>
      </c>
    </row>
    <row r="31" spans="1:4" x14ac:dyDescent="0.55000000000000004">
      <c r="A31" s="1" t="s">
        <v>43</v>
      </c>
      <c r="B31">
        <v>155198.37817287986</v>
      </c>
      <c r="D31">
        <f t="shared" si="0"/>
        <v>-1.2260637632059382E-2</v>
      </c>
    </row>
    <row r="32" spans="1:4" x14ac:dyDescent="0.55000000000000004">
      <c r="A32" s="17" t="s">
        <v>44</v>
      </c>
      <c r="B32" s="16">
        <v>162194.79431729432</v>
      </c>
      <c r="C32" s="16">
        <f>B32-10000</f>
        <v>152194.79431729432</v>
      </c>
      <c r="D32" s="16">
        <f>(C32-B31)/B31</f>
        <v>-1.9353190999455983E-2</v>
      </c>
    </row>
    <row r="33" spans="1:4" x14ac:dyDescent="0.55000000000000004">
      <c r="A33" s="1" t="s">
        <v>45</v>
      </c>
      <c r="B33">
        <v>165295.55741677195</v>
      </c>
      <c r="D33">
        <f t="shared" si="0"/>
        <v>1.9117525396109471E-2</v>
      </c>
    </row>
    <row r="34" spans="1:4" x14ac:dyDescent="0.55000000000000004">
      <c r="A34" s="1" t="s">
        <v>46</v>
      </c>
      <c r="B34">
        <v>162861.95352743741</v>
      </c>
      <c r="D34">
        <f t="shared" si="0"/>
        <v>-1.472274226462429E-2</v>
      </c>
    </row>
    <row r="35" spans="1:4" x14ac:dyDescent="0.55000000000000004">
      <c r="A35" s="1" t="s">
        <v>47</v>
      </c>
      <c r="B35">
        <v>167990.9417533254</v>
      </c>
      <c r="D35">
        <f t="shared" si="0"/>
        <v>3.1492857078027819E-2</v>
      </c>
    </row>
    <row r="36" spans="1:4" x14ac:dyDescent="0.55000000000000004">
      <c r="A36" s="1" t="s">
        <v>48</v>
      </c>
      <c r="B36">
        <v>169854.69297751359</v>
      </c>
      <c r="D36">
        <f t="shared" si="0"/>
        <v>1.1094355473790295E-2</v>
      </c>
    </row>
    <row r="37" spans="1:4" x14ac:dyDescent="0.55000000000000004">
      <c r="A37" s="1" t="s">
        <v>49</v>
      </c>
      <c r="B37">
        <v>175461.21904672665</v>
      </c>
      <c r="D37">
        <f t="shared" si="0"/>
        <v>3.3007778418905863E-2</v>
      </c>
    </row>
    <row r="38" spans="1:4" x14ac:dyDescent="0.55000000000000004">
      <c r="A38" s="17" t="s">
        <v>50</v>
      </c>
      <c r="B38" s="16">
        <v>187160.04906818975</v>
      </c>
      <c r="C38" s="16">
        <f>B38-10000</f>
        <v>177160.04906818975</v>
      </c>
      <c r="D38" s="16">
        <f>(C38-B37)/B37</f>
        <v>9.6820826316651228E-3</v>
      </c>
    </row>
    <row r="39" spans="1:4" x14ac:dyDescent="0.55000000000000004">
      <c r="A39" s="1" t="s">
        <v>51</v>
      </c>
      <c r="B39">
        <v>187791.50380620541</v>
      </c>
      <c r="D39">
        <f t="shared" si="0"/>
        <v>3.3738756810519667E-3</v>
      </c>
    </row>
    <row r="40" spans="1:4" x14ac:dyDescent="0.55000000000000004">
      <c r="A40" s="1" t="s">
        <v>52</v>
      </c>
      <c r="B40">
        <v>187139.89668165118</v>
      </c>
      <c r="D40">
        <f t="shared" si="0"/>
        <v>-3.4698434771929993E-3</v>
      </c>
    </row>
    <row r="41" spans="1:4" x14ac:dyDescent="0.55000000000000004">
      <c r="A41" s="1" t="s">
        <v>53</v>
      </c>
      <c r="B41">
        <v>189254.34510204988</v>
      </c>
      <c r="D41">
        <f t="shared" si="0"/>
        <v>1.1298758083615064E-2</v>
      </c>
    </row>
    <row r="42" spans="1:4" x14ac:dyDescent="0.55000000000000004">
      <c r="A42" s="1" t="s">
        <v>54</v>
      </c>
      <c r="B42">
        <v>193693.64027618014</v>
      </c>
      <c r="D42">
        <f t="shared" si="0"/>
        <v>2.3456767514302024E-2</v>
      </c>
    </row>
    <row r="43" spans="1:4" x14ac:dyDescent="0.55000000000000004">
      <c r="A43" s="1" t="s">
        <v>55</v>
      </c>
      <c r="B43">
        <v>193544.02762201132</v>
      </c>
      <c r="D43">
        <f t="shared" si="0"/>
        <v>-7.7241903221758525E-4</v>
      </c>
    </row>
    <row r="44" spans="1:4" x14ac:dyDescent="0.55000000000000004">
      <c r="A44" s="17" t="s">
        <v>56</v>
      </c>
      <c r="B44" s="16">
        <v>204232.45366701539</v>
      </c>
      <c r="C44" s="16">
        <f>B44-10000</f>
        <v>194232.45366701539</v>
      </c>
      <c r="D44" s="16">
        <f>(C44-B43)/B43</f>
        <v>3.5569480157174407E-3</v>
      </c>
    </row>
    <row r="45" spans="1:4" x14ac:dyDescent="0.55000000000000004">
      <c r="A45" s="1" t="s">
        <v>57</v>
      </c>
      <c r="B45">
        <v>206560.60595218849</v>
      </c>
      <c r="D45">
        <f t="shared" si="0"/>
        <v>1.1399521688991526E-2</v>
      </c>
    </row>
    <row r="46" spans="1:4" x14ac:dyDescent="0.55000000000000004">
      <c r="A46" s="1" t="s">
        <v>58</v>
      </c>
      <c r="B46">
        <v>203402.78777423198</v>
      </c>
      <c r="D46">
        <f t="shared" si="0"/>
        <v>-1.5287610933361754E-2</v>
      </c>
    </row>
    <row r="47" spans="1:4" x14ac:dyDescent="0.55000000000000004">
      <c r="A47" s="1" t="s">
        <v>59</v>
      </c>
      <c r="B47">
        <v>210124.07174106705</v>
      </c>
      <c r="D47">
        <f t="shared" si="0"/>
        <v>3.3044207704249311E-2</v>
      </c>
    </row>
    <row r="48" spans="1:4" x14ac:dyDescent="0.55000000000000004">
      <c r="A48" s="1" t="s">
        <v>60</v>
      </c>
      <c r="B48">
        <v>206871.77066825572</v>
      </c>
      <c r="D48">
        <f t="shared" si="0"/>
        <v>-1.5478003285692534E-2</v>
      </c>
    </row>
    <row r="49" spans="1:4" x14ac:dyDescent="0.55000000000000004">
      <c r="A49" s="1" t="s">
        <v>61</v>
      </c>
      <c r="B49">
        <v>194253.2178060486</v>
      </c>
      <c r="D49">
        <f t="shared" si="0"/>
        <v>-6.099697808669368E-2</v>
      </c>
    </row>
    <row r="50" spans="1:4" x14ac:dyDescent="0.55000000000000004">
      <c r="A50" s="17" t="s">
        <v>62</v>
      </c>
      <c r="B50" s="16">
        <v>211550.4626854879</v>
      </c>
      <c r="C50" s="16">
        <f>B50-10000</f>
        <v>201550.4626854879</v>
      </c>
      <c r="D50" s="16">
        <f>(C50-B49)/B49</f>
        <v>3.756563192031756E-2</v>
      </c>
    </row>
    <row r="51" spans="1:4" x14ac:dyDescent="0.55000000000000004">
      <c r="A51" s="1" t="s">
        <v>63</v>
      </c>
      <c r="B51">
        <v>212796.27608141259</v>
      </c>
      <c r="D51">
        <f t="shared" si="0"/>
        <v>5.8889655929367669E-3</v>
      </c>
    </row>
    <row r="52" spans="1:4" x14ac:dyDescent="0.55000000000000004">
      <c r="A52" s="1" t="s">
        <v>64</v>
      </c>
      <c r="B52">
        <v>215436.37298066902</v>
      </c>
      <c r="D52">
        <f t="shared" si="0"/>
        <v>1.240668750352741E-2</v>
      </c>
    </row>
    <row r="53" spans="1:4" x14ac:dyDescent="0.55000000000000004">
      <c r="A53" s="1" t="s">
        <v>65</v>
      </c>
      <c r="B53">
        <v>219486.38831686822</v>
      </c>
      <c r="D53">
        <f t="shared" si="0"/>
        <v>1.8799125143842833E-2</v>
      </c>
    </row>
    <row r="54" spans="1:4" x14ac:dyDescent="0.55000000000000004">
      <c r="A54" s="1" t="s">
        <v>66</v>
      </c>
      <c r="B54">
        <v>217479.73682544299</v>
      </c>
      <c r="D54">
        <f t="shared" si="0"/>
        <v>-9.1424871802449504E-3</v>
      </c>
    </row>
    <row r="55" spans="1:4" x14ac:dyDescent="0.55000000000000004">
      <c r="A55" s="1" t="s">
        <v>67</v>
      </c>
      <c r="B55">
        <v>218204.72011704292</v>
      </c>
      <c r="D55">
        <f t="shared" si="0"/>
        <v>3.3335670816165559E-3</v>
      </c>
    </row>
    <row r="56" spans="1:4" x14ac:dyDescent="0.55000000000000004">
      <c r="A56" s="17" t="s">
        <v>68</v>
      </c>
      <c r="B56" s="16">
        <v>224456.12781030021</v>
      </c>
      <c r="C56" s="16">
        <f>B56-10000</f>
        <v>214456.12781030021</v>
      </c>
      <c r="D56" s="16">
        <f>(C56-B55)/B55</f>
        <v>-1.7179244815290876E-2</v>
      </c>
    </row>
    <row r="57" spans="1:4" x14ac:dyDescent="0.55000000000000004">
      <c r="A57" s="1" t="s">
        <v>69</v>
      </c>
      <c r="B57">
        <v>232102.99109832107</v>
      </c>
      <c r="D57">
        <f t="shared" si="0"/>
        <v>3.4068409548986031E-2</v>
      </c>
    </row>
    <row r="58" spans="1:4" x14ac:dyDescent="0.55000000000000004">
      <c r="A58" s="1" t="s">
        <v>70</v>
      </c>
      <c r="B58">
        <v>231510.65381042531</v>
      </c>
      <c r="D58">
        <f t="shared" si="0"/>
        <v>-2.5520450429905922E-3</v>
      </c>
    </row>
    <row r="59" spans="1:4" x14ac:dyDescent="0.55000000000000004">
      <c r="A59" s="1" t="s">
        <v>71</v>
      </c>
      <c r="B59">
        <v>231053.05357187224</v>
      </c>
      <c r="D59">
        <f t="shared" si="0"/>
        <v>-1.9765839326244742E-3</v>
      </c>
    </row>
    <row r="60" spans="1:4" x14ac:dyDescent="0.55000000000000004">
      <c r="A60" s="1" t="s">
        <v>72</v>
      </c>
      <c r="B60">
        <v>229444.84619642055</v>
      </c>
      <c r="D60">
        <f t="shared" si="0"/>
        <v>-6.9603381153819487E-3</v>
      </c>
    </row>
    <row r="61" spans="1:4" x14ac:dyDescent="0.55000000000000004">
      <c r="A61" s="1" t="s">
        <v>73</v>
      </c>
      <c r="B61">
        <v>230909.31880077597</v>
      </c>
      <c r="D61">
        <f t="shared" si="0"/>
        <v>6.3826781408798192E-3</v>
      </c>
    </row>
    <row r="62" spans="1:4" x14ac:dyDescent="0.55000000000000004">
      <c r="A62" s="17" t="s">
        <v>74</v>
      </c>
      <c r="B62" s="16">
        <v>242383.69061041001</v>
      </c>
      <c r="C62" s="16">
        <f>B62-10000</f>
        <v>232383.69061041001</v>
      </c>
      <c r="D62" s="16">
        <f>(C62-B61)/B61</f>
        <v>6.3850684645000832E-3</v>
      </c>
    </row>
    <row r="63" spans="1:4" x14ac:dyDescent="0.55000000000000004">
      <c r="A63" s="1" t="s">
        <v>75</v>
      </c>
      <c r="B63">
        <v>243686.60357286874</v>
      </c>
      <c r="D63">
        <f t="shared" si="0"/>
        <v>5.3754151493342209E-3</v>
      </c>
    </row>
    <row r="64" spans="1:4" x14ac:dyDescent="0.55000000000000004">
      <c r="A64" s="1" t="s">
        <v>76</v>
      </c>
      <c r="B64">
        <v>249796.55254369305</v>
      </c>
      <c r="D64">
        <f t="shared" si="0"/>
        <v>2.5072978494680643E-2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AA64"/>
  <sheetViews>
    <sheetView tabSelected="1" topLeftCell="G1" workbookViewId="0">
      <selection activeCell="J9" sqref="J9"/>
    </sheetView>
  </sheetViews>
  <sheetFormatPr defaultRowHeight="14.4" x14ac:dyDescent="0.55000000000000004"/>
  <cols>
    <col min="1" max="1" width="14.1015625" bestFit="1" customWidth="1"/>
    <col min="8" max="9" width="8.83984375" style="21"/>
    <col min="10" max="10" width="13.7890625" style="11" customWidth="1"/>
    <col min="11" max="11" width="11.7890625" style="12" bestFit="1" customWidth="1"/>
  </cols>
  <sheetData>
    <row r="1" spans="1:27" s="7" customFormat="1" x14ac:dyDescent="0.55000000000000004">
      <c r="A1" s="7" t="s">
        <v>0</v>
      </c>
      <c r="B1" s="10" t="s">
        <v>10</v>
      </c>
      <c r="C1" s="8" t="s">
        <v>79</v>
      </c>
      <c r="D1" s="8" t="s">
        <v>80</v>
      </c>
      <c r="E1" s="9" t="s">
        <v>12</v>
      </c>
      <c r="F1" s="9" t="s">
        <v>78</v>
      </c>
      <c r="G1" s="14" t="s">
        <v>84</v>
      </c>
      <c r="H1" s="14" t="s">
        <v>85</v>
      </c>
      <c r="I1" s="14"/>
      <c r="K1" s="12"/>
      <c r="P1" s="20" t="s">
        <v>104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55000000000000004">
      <c r="A2" t="s">
        <v>1</v>
      </c>
      <c r="B2">
        <v>1.6083333641290671E-4</v>
      </c>
      <c r="J2" s="7"/>
      <c r="K2" s="7" t="s">
        <v>8</v>
      </c>
      <c r="L2" s="15" t="s">
        <v>77</v>
      </c>
      <c r="M2" s="20" t="s">
        <v>84</v>
      </c>
      <c r="P2" s="21" t="s">
        <v>95</v>
      </c>
      <c r="Q2" s="21">
        <f>5+1/6</f>
        <v>5.166666666666667</v>
      </c>
      <c r="R2" s="21">
        <f>4.5+1/6</f>
        <v>4.666666666666667</v>
      </c>
      <c r="S2" s="21">
        <f>4+1/6</f>
        <v>4.166666666666667</v>
      </c>
      <c r="T2" s="21">
        <f>3.5+1/6</f>
        <v>3.6666666666666665</v>
      </c>
      <c r="U2" s="21">
        <f>3+1/6</f>
        <v>3.1666666666666665</v>
      </c>
      <c r="V2" s="21">
        <f>2.5+1/6</f>
        <v>2.6666666666666665</v>
      </c>
      <c r="W2" s="21">
        <f>2+1/6</f>
        <v>2.1666666666666665</v>
      </c>
      <c r="X2" s="21">
        <f>1.5+1/6</f>
        <v>1.6666666666666667</v>
      </c>
      <c r="Y2" s="21">
        <f>1+1/6</f>
        <v>1.1666666666666667</v>
      </c>
      <c r="Z2" s="21">
        <f>0.5+1/6</f>
        <v>0.66666666666666663</v>
      </c>
      <c r="AA2" s="21">
        <f>1/6</f>
        <v>0.16666666666666666</v>
      </c>
    </row>
    <row r="3" spans="1:27" x14ac:dyDescent="0.55000000000000004">
      <c r="A3" t="s">
        <v>15</v>
      </c>
      <c r="B3">
        <v>2.358333269755046E-4</v>
      </c>
      <c r="C3">
        <v>2.6483934951696136E-2</v>
      </c>
      <c r="D3">
        <v>2.5601517115053717E-2</v>
      </c>
      <c r="E3">
        <f>C3-$B3</f>
        <v>2.6248101624720632E-2</v>
      </c>
      <c r="F3">
        <f>D3-$B3</f>
        <v>2.5365683788078214E-2</v>
      </c>
      <c r="G3" s="21">
        <v>2.8E-3</v>
      </c>
      <c r="H3" s="21">
        <f>G3-B3</f>
        <v>2.5641666730244952E-3</v>
      </c>
      <c r="J3" s="11" t="s">
        <v>87</v>
      </c>
      <c r="K3" s="12">
        <f>AVERAGE(C3:C64)*12</f>
        <v>5.9554196611768091E-2</v>
      </c>
      <c r="L3" s="12">
        <f>AVERAGE(D3:D64)*12</f>
        <v>6.1706656154716058E-2</v>
      </c>
      <c r="M3" s="12">
        <f>AVERAGE(G3:G64)*12</f>
        <v>4.718709677419354E-2</v>
      </c>
      <c r="P3" s="21" t="s">
        <v>94</v>
      </c>
      <c r="Q3" s="21">
        <v>100000</v>
      </c>
      <c r="R3" s="21">
        <v>10000</v>
      </c>
      <c r="S3" s="21">
        <v>10000</v>
      </c>
      <c r="T3" s="21">
        <v>10000</v>
      </c>
      <c r="U3" s="21">
        <v>10000</v>
      </c>
      <c r="V3" s="21">
        <v>10000</v>
      </c>
      <c r="W3" s="21">
        <v>10000</v>
      </c>
      <c r="X3" s="21">
        <v>10000</v>
      </c>
      <c r="Y3" s="21">
        <v>10000</v>
      </c>
      <c r="Z3" s="21">
        <v>10000</v>
      </c>
      <c r="AA3" s="21">
        <v>10000</v>
      </c>
    </row>
    <row r="4" spans="1:27" x14ac:dyDescent="0.55000000000000004">
      <c r="A4" t="s">
        <v>16</v>
      </c>
      <c r="B4">
        <v>2.0666666328907009E-4</v>
      </c>
      <c r="C4">
        <v>1.3200993610928245E-2</v>
      </c>
      <c r="D4">
        <v>9.6171982680059373E-3</v>
      </c>
      <c r="E4" s="21">
        <f t="shared" ref="E4:E64" si="0">C4-$B4</f>
        <v>1.2994326947639174E-2</v>
      </c>
      <c r="F4" s="21">
        <f t="shared" ref="F4:F64" si="1">D4-$B4</f>
        <v>9.4105316047168666E-3</v>
      </c>
      <c r="G4" s="21">
        <v>5.1000000000000004E-3</v>
      </c>
      <c r="H4" s="21">
        <f t="shared" ref="H4:H64" si="2">G4-B4</f>
        <v>4.8933333367109305E-3</v>
      </c>
      <c r="J4" s="11" t="s">
        <v>90</v>
      </c>
      <c r="K4" s="12">
        <f>R7</f>
        <v>5.9082307649517718E-2</v>
      </c>
      <c r="L4">
        <f>R15</f>
        <v>6.1399824304668504E-2</v>
      </c>
      <c r="P4" s="21" t="s">
        <v>93</v>
      </c>
      <c r="Q4" s="21">
        <f>Q3*$Q$7^Q2</f>
        <v>134525.1600569271</v>
      </c>
      <c r="R4" s="21">
        <f>R3*$Q$7^R2</f>
        <v>13071.898316345445</v>
      </c>
      <c r="S4" s="21">
        <f>S3*$Q$7^S2</f>
        <v>12702.04960325383</v>
      </c>
      <c r="T4" s="21">
        <f>T3*$Q$7^T2</f>
        <v>12342.66517524654</v>
      </c>
      <c r="U4" s="21">
        <f>U3*$Q$7^U2</f>
        <v>11993.448961907616</v>
      </c>
      <c r="V4" s="21">
        <f>V3*$Q$7^V2</f>
        <v>11654.113269665819</v>
      </c>
      <c r="W4" s="21">
        <f>W3*$Q$7^W2</f>
        <v>11324.37854478503</v>
      </c>
      <c r="X4" s="21">
        <f>X3*$Q$7^X2</f>
        <v>11003.973143060488</v>
      </c>
      <c r="Y4" s="21">
        <f>Y3*$Q$7^Y2</f>
        <v>10692.633106031082</v>
      </c>
      <c r="Z4" s="21">
        <f>Z3*$Q$7^Z2</f>
        <v>10390.101943523387</v>
      </c>
      <c r="AA4" s="21">
        <f>AA3*$Q$7^AA2</f>
        <v>10096.130422348248</v>
      </c>
    </row>
    <row r="5" spans="1:27" x14ac:dyDescent="0.55000000000000004">
      <c r="A5" t="s">
        <v>17</v>
      </c>
      <c r="B5">
        <v>1.999999955296516E-4</v>
      </c>
      <c r="C5">
        <v>2.368349226000948E-2</v>
      </c>
      <c r="D5">
        <v>2.3985209526719793E-2</v>
      </c>
      <c r="E5" s="21">
        <f t="shared" si="0"/>
        <v>2.3483492264479829E-2</v>
      </c>
      <c r="F5" s="21">
        <f t="shared" si="1"/>
        <v>2.3785209531190142E-2</v>
      </c>
      <c r="G5" s="21">
        <v>-6.7000000000000002E-3</v>
      </c>
      <c r="H5" s="21">
        <f t="shared" si="2"/>
        <v>-6.8999999955296522E-3</v>
      </c>
      <c r="J5" s="11" t="s">
        <v>13</v>
      </c>
      <c r="K5" s="12">
        <f>AVERAGE(Analysis!E:E)*12</f>
        <v>4.9080164343824943E-2</v>
      </c>
      <c r="L5" s="12">
        <f>AVERAGE(Analysis!F:F)*12</f>
        <v>5.1232623886772924E-2</v>
      </c>
      <c r="M5" s="12">
        <f>AVERAGE(H:H)*12</f>
        <v>3.6713064506250406E-2</v>
      </c>
      <c r="P5" s="21" t="s">
        <v>92</v>
      </c>
      <c r="Q5" s="21">
        <f>SUM(Q4:AA4)</f>
        <v>249796.55254309459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55000000000000004">
      <c r="A6" t="s">
        <v>18</v>
      </c>
      <c r="B6">
        <v>2.6666666070620219E-4</v>
      </c>
      <c r="C6">
        <v>-5.0364282107569925E-3</v>
      </c>
      <c r="D6">
        <v>-2.9190050260061774E-3</v>
      </c>
      <c r="E6" s="21">
        <f t="shared" si="0"/>
        <v>-5.3030948714631945E-3</v>
      </c>
      <c r="F6" s="21">
        <f t="shared" si="1"/>
        <v>-3.1856716867123794E-3</v>
      </c>
      <c r="G6" s="21">
        <v>1.24E-2</v>
      </c>
      <c r="H6" s="21">
        <f t="shared" si="2"/>
        <v>1.2133333339293798E-2</v>
      </c>
      <c r="J6" s="11" t="s">
        <v>86</v>
      </c>
      <c r="K6" s="12">
        <f>_xlfn.STDEV.S(Analysis!C:C)*SQRT(12)</f>
        <v>6.0205699412646495E-2</v>
      </c>
      <c r="L6" s="12">
        <f>_xlfn.STDEV.S(Analysis!D:D)*SQRT(12)</f>
        <v>5.9377160060629895E-2</v>
      </c>
      <c r="M6" s="12">
        <f>_xlfn.STDEV.S(Analysis!E:E)*SQRT(12)</f>
        <v>6.0108887902903196E-2</v>
      </c>
      <c r="P6" s="21" t="s">
        <v>91</v>
      </c>
      <c r="Q6" s="21">
        <f>'Port &amp; Benchmark Fiscal return'!D64</f>
        <v>249796.55254369305</v>
      </c>
      <c r="R6" s="23">
        <f>Q6-Q5</f>
        <v>5.9846206568181515E-7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55000000000000004">
      <c r="A7" t="s">
        <v>19</v>
      </c>
      <c r="B7">
        <v>2.1666665871938071E-4</v>
      </c>
      <c r="C7">
        <v>4.3514320738558552E-3</v>
      </c>
      <c r="D7">
        <v>5.9655573592249656E-3</v>
      </c>
      <c r="E7" s="21">
        <f t="shared" si="0"/>
        <v>4.1347654151364741E-3</v>
      </c>
      <c r="F7" s="21">
        <f t="shared" si="1"/>
        <v>5.7488907005055845E-3</v>
      </c>
      <c r="G7" s="21">
        <v>4.0000000000000001E-3</v>
      </c>
      <c r="H7" s="21">
        <f t="shared" si="2"/>
        <v>3.7833333412806195E-3</v>
      </c>
      <c r="J7" s="11" t="s">
        <v>11</v>
      </c>
      <c r="K7" s="12">
        <f>(K5/K6)</f>
        <v>0.81520794248119677</v>
      </c>
      <c r="L7" s="12">
        <f t="shared" ref="L7:M7" si="3">(L5/L6)</f>
        <v>0.86283385454035522</v>
      </c>
      <c r="M7" s="12">
        <f t="shared" si="3"/>
        <v>0.61077597318976851</v>
      </c>
      <c r="P7" s="21" t="s">
        <v>90</v>
      </c>
      <c r="Q7" s="21">
        <v>1.0590823076495177</v>
      </c>
      <c r="R7" s="21">
        <f>Q7-1</f>
        <v>5.9082307649517718E-2</v>
      </c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55000000000000004">
      <c r="A8" t="s">
        <v>20</v>
      </c>
      <c r="B8">
        <v>2.4583332240581509E-4</v>
      </c>
      <c r="C8">
        <v>-3.7090111378549782E-3</v>
      </c>
      <c r="D8">
        <v>-2.324359734152793E-3</v>
      </c>
      <c r="E8" s="21">
        <f t="shared" si="0"/>
        <v>-3.9548444602607929E-3</v>
      </c>
      <c r="F8" s="21">
        <f t="shared" si="1"/>
        <v>-2.5701930565586082E-3</v>
      </c>
      <c r="G8" s="21">
        <v>3.7000000000000002E-3</v>
      </c>
      <c r="H8" s="21">
        <f t="shared" si="2"/>
        <v>3.454166677594185E-3</v>
      </c>
      <c r="P8" s="21"/>
      <c r="Q8" s="21"/>
      <c r="R8" s="21"/>
      <c r="S8" s="24"/>
      <c r="T8" s="24"/>
      <c r="U8" s="24"/>
      <c r="V8" s="24"/>
      <c r="W8" s="24"/>
      <c r="X8" s="24"/>
      <c r="Y8" s="24"/>
      <c r="Z8" s="24"/>
      <c r="AA8" s="24"/>
    </row>
    <row r="9" spans="1:27" x14ac:dyDescent="0.55000000000000004">
      <c r="A9" t="s">
        <v>21</v>
      </c>
      <c r="B9">
        <v>3.8999999562899269E-4</v>
      </c>
      <c r="C9">
        <v>-1.0620757694388937E-2</v>
      </c>
      <c r="D9">
        <v>-1.02721255559608E-2</v>
      </c>
      <c r="E9" s="21">
        <f t="shared" si="0"/>
        <v>-1.1010757690017929E-2</v>
      </c>
      <c r="F9" s="21">
        <f t="shared" si="1"/>
        <v>-1.0662125551589793E-2</v>
      </c>
      <c r="G9" s="21">
        <v>-2.5999999999999999E-3</v>
      </c>
      <c r="H9" s="21">
        <f t="shared" si="2"/>
        <v>-2.9899999956289926E-3</v>
      </c>
      <c r="P9" s="20" t="s">
        <v>105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55000000000000004">
      <c r="A10" t="s">
        <v>22</v>
      </c>
      <c r="B10">
        <v>3.9999999105930331E-4</v>
      </c>
      <c r="C10">
        <v>6.572811577199157E-3</v>
      </c>
      <c r="D10">
        <v>6.4613689630139935E-3</v>
      </c>
      <c r="E10" s="21">
        <f t="shared" si="0"/>
        <v>6.1728115861398539E-3</v>
      </c>
      <c r="F10" s="21">
        <f t="shared" si="1"/>
        <v>6.0613689719546905E-3</v>
      </c>
      <c r="G10" s="21">
        <v>1.9E-3</v>
      </c>
      <c r="H10" s="21">
        <f t="shared" si="2"/>
        <v>1.5000000089406967E-3</v>
      </c>
      <c r="P10" s="21" t="s">
        <v>95</v>
      </c>
      <c r="Q10" s="21">
        <f>5+1/6</f>
        <v>5.166666666666667</v>
      </c>
      <c r="R10" s="21">
        <f>4.5+1/6</f>
        <v>4.666666666666667</v>
      </c>
      <c r="S10" s="21">
        <f>4+1/6</f>
        <v>4.166666666666667</v>
      </c>
      <c r="T10" s="21">
        <f>3.5+1/6</f>
        <v>3.6666666666666665</v>
      </c>
      <c r="U10" s="21">
        <f>3+1/6</f>
        <v>3.1666666666666665</v>
      </c>
      <c r="V10" s="21">
        <f>2.5+1/6</f>
        <v>2.6666666666666665</v>
      </c>
      <c r="W10" s="21">
        <f>2+1/6</f>
        <v>2.1666666666666665</v>
      </c>
      <c r="X10" s="21">
        <f>1.5+1/6</f>
        <v>1.6666666666666667</v>
      </c>
      <c r="Y10" s="21">
        <f>1+1/6</f>
        <v>1.1666666666666667</v>
      </c>
      <c r="Z10" s="21">
        <f>0.5+1/6</f>
        <v>0.66666666666666663</v>
      </c>
      <c r="AA10" s="21">
        <f>1/6</f>
        <v>0.16666666666666666</v>
      </c>
    </row>
    <row r="11" spans="1:27" x14ac:dyDescent="0.55000000000000004">
      <c r="A11" t="s">
        <v>23</v>
      </c>
      <c r="B11">
        <v>4.1666666666666669E-4</v>
      </c>
      <c r="C11">
        <v>-5.3811481559543021E-3</v>
      </c>
      <c r="D11">
        <v>-3.6519076830058062E-3</v>
      </c>
      <c r="E11" s="21">
        <f t="shared" si="0"/>
        <v>-5.7978148226209688E-3</v>
      </c>
      <c r="F11" s="21">
        <f t="shared" si="1"/>
        <v>-4.0685743496724725E-3</v>
      </c>
      <c r="G11" s="21">
        <v>8.2000000000000007E-3</v>
      </c>
      <c r="H11" s="21">
        <f t="shared" si="2"/>
        <v>7.7833333333333339E-3</v>
      </c>
      <c r="P11" s="21" t="s">
        <v>94</v>
      </c>
      <c r="Q11" s="21">
        <v>100000</v>
      </c>
      <c r="R11" s="21">
        <v>10000</v>
      </c>
      <c r="S11" s="21">
        <v>10000</v>
      </c>
      <c r="T11" s="21">
        <v>10000</v>
      </c>
      <c r="U11" s="21">
        <v>10000</v>
      </c>
      <c r="V11" s="21">
        <v>10000</v>
      </c>
      <c r="W11" s="21">
        <v>10000</v>
      </c>
      <c r="X11" s="21">
        <v>10000</v>
      </c>
      <c r="Y11" s="21">
        <v>10000</v>
      </c>
      <c r="Z11" s="21">
        <v>10000</v>
      </c>
      <c r="AA11" s="21">
        <v>10000</v>
      </c>
    </row>
    <row r="12" spans="1:27" x14ac:dyDescent="0.55000000000000004">
      <c r="A12" t="s">
        <v>24</v>
      </c>
      <c r="B12">
        <v>4.3583333492279051E-4</v>
      </c>
      <c r="C12">
        <v>1.9366833398417674E-2</v>
      </c>
      <c r="D12">
        <v>1.8829088525373378E-2</v>
      </c>
      <c r="E12" s="21">
        <f t="shared" si="0"/>
        <v>1.8931000063494883E-2</v>
      </c>
      <c r="F12" s="21">
        <f t="shared" si="1"/>
        <v>1.8393255190450587E-2</v>
      </c>
      <c r="G12" s="21">
        <v>8.3999999999999995E-3</v>
      </c>
      <c r="H12" s="21">
        <f t="shared" si="2"/>
        <v>7.9641666650772085E-3</v>
      </c>
      <c r="P12" s="21" t="s">
        <v>93</v>
      </c>
      <c r="Q12" s="21">
        <f>Q11*$Q$15^Q10</f>
        <v>136053.03228970044</v>
      </c>
      <c r="R12" s="21">
        <f>R11*$Q$15^R10</f>
        <v>13205.921759015142</v>
      </c>
      <c r="S12" s="21">
        <f>S11*$Q$15^S10</f>
        <v>12818.26406734426</v>
      </c>
      <c r="T12" s="21">
        <f>T11*$Q$15^T10</f>
        <v>12441.986004347085</v>
      </c>
      <c r="U12" s="21">
        <f>U11*$Q$15^U10</f>
        <v>12076.7535228693</v>
      </c>
      <c r="V12" s="21">
        <f>V11*$Q$15^V10</f>
        <v>11722.24238165663</v>
      </c>
      <c r="W12" s="21">
        <f>W11*$Q$15^W10</f>
        <v>11378.137857504242</v>
      </c>
      <c r="X12" s="21">
        <f>X11*$Q$15^X10</f>
        <v>11044.134465855941</v>
      </c>
      <c r="Y12" s="21">
        <f>Y11*$Q$15^Y10</f>
        <v>10719.935689605139</v>
      </c>
      <c r="Z12" s="21">
        <f>Z11*$Q$15^Z10</f>
        <v>10405.253715856832</v>
      </c>
      <c r="AA12" s="21">
        <f>AA11*$Q$15^AA10</f>
        <v>10099.809180416867</v>
      </c>
    </row>
    <row r="13" spans="1:27" x14ac:dyDescent="0.55000000000000004">
      <c r="A13" t="s">
        <v>25</v>
      </c>
      <c r="B13">
        <v>6.1499997973442084E-4</v>
      </c>
      <c r="C13">
        <v>7.3510809088803818E-3</v>
      </c>
      <c r="D13">
        <v>9.688965989067733E-3</v>
      </c>
      <c r="E13" s="21">
        <f t="shared" si="0"/>
        <v>6.7360809291459609E-3</v>
      </c>
      <c r="F13" s="21">
        <f t="shared" si="1"/>
        <v>9.0739660093333129E-3</v>
      </c>
      <c r="G13" s="21">
        <v>7.4999999999999997E-3</v>
      </c>
      <c r="H13" s="21">
        <f t="shared" si="2"/>
        <v>6.8850000202655788E-3</v>
      </c>
      <c r="P13" s="21" t="s">
        <v>92</v>
      </c>
      <c r="Q13" s="21">
        <f>SUM(Q12:AA12)</f>
        <v>251965.4709341719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55000000000000004">
      <c r="A14" t="s">
        <v>26</v>
      </c>
      <c r="B14">
        <v>6.4999997615814212E-4</v>
      </c>
      <c r="C14">
        <v>2.2167000569620454E-2</v>
      </c>
      <c r="D14">
        <v>2.3358102413596489E-2</v>
      </c>
      <c r="E14" s="21">
        <f t="shared" si="0"/>
        <v>2.1517000593462312E-2</v>
      </c>
      <c r="F14" s="21">
        <f t="shared" si="1"/>
        <v>2.2708102437438347E-2</v>
      </c>
      <c r="G14" s="21">
        <v>3.7000000000000002E-3</v>
      </c>
      <c r="H14" s="21">
        <f t="shared" si="2"/>
        <v>3.0500000238418579E-3</v>
      </c>
      <c r="P14" s="21" t="s">
        <v>91</v>
      </c>
      <c r="Q14" s="21">
        <v>251965.47093487112</v>
      </c>
      <c r="R14" s="21">
        <f>Q14-Q13</f>
        <v>6.9921952672302723E-7</v>
      </c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55000000000000004">
      <c r="A15" t="s">
        <v>27</v>
      </c>
      <c r="B15">
        <v>7.9166665673255918E-4</v>
      </c>
      <c r="C15">
        <v>5.6724946660530087E-4</v>
      </c>
      <c r="D15">
        <v>3.6329875598377056E-4</v>
      </c>
      <c r="E15" s="21">
        <f t="shared" si="0"/>
        <v>-2.2441719012725831E-4</v>
      </c>
      <c r="F15" s="21">
        <f t="shared" si="1"/>
        <v>-4.2836790074878863E-4</v>
      </c>
      <c r="G15" s="21">
        <v>4.8999999999999998E-3</v>
      </c>
      <c r="H15" s="21">
        <f t="shared" si="2"/>
        <v>4.108333343267441E-3</v>
      </c>
      <c r="P15" s="21" t="s">
        <v>90</v>
      </c>
      <c r="Q15" s="21">
        <v>1.0613998243046685</v>
      </c>
      <c r="R15" s="21">
        <f>Q15-1</f>
        <v>6.1399824304668504E-2</v>
      </c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55000000000000004">
      <c r="A16" t="s">
        <v>28</v>
      </c>
      <c r="B16">
        <v>8.2749997576077783E-4</v>
      </c>
      <c r="C16">
        <v>-2.7832566523623647E-2</v>
      </c>
      <c r="D16">
        <v>-2.835418600566067E-2</v>
      </c>
      <c r="E16" s="21">
        <f t="shared" si="0"/>
        <v>-2.8660066499384424E-2</v>
      </c>
      <c r="F16" s="21">
        <f t="shared" si="1"/>
        <v>-2.9181685981421446E-2</v>
      </c>
      <c r="G16" s="21">
        <v>3.3E-3</v>
      </c>
      <c r="H16" s="21">
        <f t="shared" si="2"/>
        <v>2.472500024239222E-3</v>
      </c>
    </row>
    <row r="17" spans="1:8" x14ac:dyDescent="0.55000000000000004">
      <c r="A17" t="s">
        <v>29</v>
      </c>
      <c r="B17">
        <v>8.7749997774759926E-4</v>
      </c>
      <c r="C17">
        <v>-1.6308908933315762E-2</v>
      </c>
      <c r="D17">
        <v>-1.6964281821339265E-2</v>
      </c>
      <c r="E17" s="21">
        <f t="shared" si="0"/>
        <v>-1.718640891106336E-2</v>
      </c>
      <c r="F17" s="21">
        <f t="shared" si="1"/>
        <v>-1.7841781799086864E-2</v>
      </c>
      <c r="G17" s="21">
        <v>-1.6999999999999999E-3</v>
      </c>
      <c r="H17" s="21">
        <f t="shared" si="2"/>
        <v>-2.5774999777475991E-3</v>
      </c>
    </row>
    <row r="18" spans="1:8" x14ac:dyDescent="0.55000000000000004">
      <c r="A18" t="s">
        <v>30</v>
      </c>
      <c r="B18">
        <v>8.1499998768170677E-4</v>
      </c>
      <c r="C18">
        <v>1.683570024810023E-2</v>
      </c>
      <c r="D18">
        <v>1.6863103918578912E-2</v>
      </c>
      <c r="E18" s="21">
        <f t="shared" si="0"/>
        <v>1.6020700260418522E-2</v>
      </c>
      <c r="F18" s="21">
        <f t="shared" si="1"/>
        <v>1.6048103930897204E-2</v>
      </c>
      <c r="G18" s="21">
        <v>8.3999999999999995E-3</v>
      </c>
      <c r="H18" s="21">
        <f t="shared" si="2"/>
        <v>7.5850000123182928E-3</v>
      </c>
    </row>
    <row r="19" spans="1:8" x14ac:dyDescent="0.55000000000000004">
      <c r="A19" t="s">
        <v>31</v>
      </c>
      <c r="B19">
        <v>8.5666666428248087E-4</v>
      </c>
      <c r="C19">
        <v>-1.0735848180043629E-2</v>
      </c>
      <c r="D19">
        <v>-1.0370236995577996E-2</v>
      </c>
      <c r="E19" s="21">
        <f t="shared" si="0"/>
        <v>-1.1592514844326109E-2</v>
      </c>
      <c r="F19" s="21">
        <f t="shared" si="1"/>
        <v>-1.1226903659860477E-2</v>
      </c>
      <c r="G19" s="21">
        <v>7.0000000000000001E-3</v>
      </c>
      <c r="H19" s="21">
        <f t="shared" si="2"/>
        <v>6.1433333357175188E-3</v>
      </c>
    </row>
    <row r="20" spans="1:8" x14ac:dyDescent="0.55000000000000004">
      <c r="A20" t="s">
        <v>32</v>
      </c>
      <c r="B20">
        <v>9.3583335479100556E-4</v>
      </c>
      <c r="C20">
        <v>3.2078818964258946E-2</v>
      </c>
      <c r="D20">
        <v>3.1212155003531677E-2</v>
      </c>
      <c r="E20" s="21">
        <f t="shared" si="0"/>
        <v>3.1142985609467939E-2</v>
      </c>
      <c r="F20" s="21">
        <f t="shared" si="1"/>
        <v>3.0276321648740671E-2</v>
      </c>
      <c r="G20" s="21">
        <v>3.2000000000000002E-3</v>
      </c>
      <c r="H20" s="21">
        <f t="shared" si="2"/>
        <v>2.2641666452089945E-3</v>
      </c>
    </row>
    <row r="21" spans="1:8" x14ac:dyDescent="0.55000000000000004">
      <c r="A21" t="s">
        <v>33</v>
      </c>
      <c r="B21">
        <v>1.0316666960716249E-3</v>
      </c>
      <c r="C21">
        <v>1.173448121220075E-2</v>
      </c>
      <c r="D21">
        <v>1.1091584892626297E-2</v>
      </c>
      <c r="E21" s="21">
        <f t="shared" si="0"/>
        <v>1.0702814516129125E-2</v>
      </c>
      <c r="F21" s="21">
        <f t="shared" si="1"/>
        <v>1.0059918196554673E-2</v>
      </c>
      <c r="G21" s="21">
        <v>1.06E-2</v>
      </c>
      <c r="H21" s="21">
        <f t="shared" si="2"/>
        <v>9.5683333039283756E-3</v>
      </c>
    </row>
    <row r="22" spans="1:8" x14ac:dyDescent="0.55000000000000004">
      <c r="A22" t="s">
        <v>34</v>
      </c>
      <c r="B22">
        <v>1.1291666825612391E-3</v>
      </c>
      <c r="C22">
        <v>-9.6253188788950374E-3</v>
      </c>
      <c r="D22">
        <v>-8.6161144216593561E-3</v>
      </c>
      <c r="E22" s="21">
        <f t="shared" si="0"/>
        <v>-1.0754485561456277E-2</v>
      </c>
      <c r="F22" s="21">
        <f t="shared" si="1"/>
        <v>-9.7452811042205954E-3</v>
      </c>
      <c r="G22" s="21">
        <v>-1.8E-3</v>
      </c>
      <c r="H22" s="21">
        <f t="shared" si="2"/>
        <v>-2.9291666825612388E-3</v>
      </c>
    </row>
    <row r="23" spans="1:8" x14ac:dyDescent="0.55000000000000004">
      <c r="A23" t="s">
        <v>35</v>
      </c>
      <c r="B23">
        <v>1.1916666229565939E-3</v>
      </c>
      <c r="C23">
        <v>-2.2198212872510158E-3</v>
      </c>
      <c r="D23">
        <v>-3.1155303488214194E-4</v>
      </c>
      <c r="E23" s="21">
        <f t="shared" si="0"/>
        <v>-3.4114879102076097E-3</v>
      </c>
      <c r="F23" s="21">
        <f t="shared" si="1"/>
        <v>-1.5032196578387358E-3</v>
      </c>
      <c r="G23" s="21">
        <v>4.7999999999999996E-3</v>
      </c>
      <c r="H23" s="21">
        <f t="shared" si="2"/>
        <v>3.6083333770434056E-3</v>
      </c>
    </row>
    <row r="24" spans="1:8" x14ac:dyDescent="0.55000000000000004">
      <c r="A24" t="s">
        <v>36</v>
      </c>
      <c r="B24">
        <v>1.3483333587646479E-3</v>
      </c>
      <c r="C24">
        <v>-3.525504802454719E-3</v>
      </c>
      <c r="D24">
        <v>5.0913170452355496E-4</v>
      </c>
      <c r="E24" s="21">
        <f t="shared" si="0"/>
        <v>-4.873838161219367E-3</v>
      </c>
      <c r="F24" s="21">
        <f t="shared" si="1"/>
        <v>-8.3920165424109297E-4</v>
      </c>
      <c r="G24" s="21">
        <v>2.1000000000000001E-2</v>
      </c>
      <c r="H24" s="21">
        <f t="shared" si="2"/>
        <v>1.9651666641235355E-2</v>
      </c>
    </row>
    <row r="25" spans="1:8" x14ac:dyDescent="0.55000000000000004">
      <c r="A25" t="s">
        <v>37</v>
      </c>
      <c r="B25">
        <v>1.3916666309038801E-3</v>
      </c>
      <c r="C25">
        <v>1.1561933427701943E-2</v>
      </c>
      <c r="D25">
        <v>8.430535224298567E-3</v>
      </c>
      <c r="E25" s="21">
        <f t="shared" si="0"/>
        <v>1.0170266796798062E-2</v>
      </c>
      <c r="F25" s="21">
        <f t="shared" si="1"/>
        <v>7.0388685933946869E-3</v>
      </c>
      <c r="G25" s="21">
        <v>-1.3599999999999999E-2</v>
      </c>
      <c r="H25" s="21">
        <f t="shared" si="2"/>
        <v>-1.4991666630903878E-2</v>
      </c>
    </row>
    <row r="26" spans="1:8" x14ac:dyDescent="0.55000000000000004">
      <c r="A26" t="s">
        <v>38</v>
      </c>
      <c r="B26">
        <v>1.4691666762034099E-3</v>
      </c>
      <c r="C26">
        <v>-2.8142569211239881E-3</v>
      </c>
      <c r="D26">
        <v>-3.3381838214179161E-3</v>
      </c>
      <c r="E26" s="21">
        <f t="shared" si="0"/>
        <v>-4.2834235973273982E-3</v>
      </c>
      <c r="F26" s="21">
        <f t="shared" si="1"/>
        <v>-4.8073504976213263E-3</v>
      </c>
      <c r="G26" s="21">
        <v>-5.7000000000000002E-3</v>
      </c>
      <c r="H26" s="21">
        <f t="shared" si="2"/>
        <v>-7.1691666762034104E-3</v>
      </c>
    </row>
    <row r="27" spans="1:8" x14ac:dyDescent="0.55000000000000004">
      <c r="A27" t="s">
        <v>39</v>
      </c>
      <c r="B27">
        <v>1.558333337306976E-3</v>
      </c>
      <c r="C27">
        <v>1.6670371578284576E-2</v>
      </c>
      <c r="D27">
        <v>1.6322393876909293E-2</v>
      </c>
      <c r="E27" s="21">
        <f t="shared" si="0"/>
        <v>1.51120382409776E-2</v>
      </c>
      <c r="F27" s="21">
        <f t="shared" si="1"/>
        <v>1.4764060539602317E-2</v>
      </c>
      <c r="G27" s="21">
        <v>1.6999999999999999E-3</v>
      </c>
      <c r="H27" s="21">
        <f t="shared" si="2"/>
        <v>1.4166666269302386E-4</v>
      </c>
    </row>
    <row r="28" spans="1:8" x14ac:dyDescent="0.55000000000000004">
      <c r="A28" t="s">
        <v>40</v>
      </c>
      <c r="B28">
        <v>1.566666662693023E-3</v>
      </c>
      <c r="C28">
        <v>1.7745551069217328E-2</v>
      </c>
      <c r="D28">
        <v>1.7662057716673545E-2</v>
      </c>
      <c r="E28" s="21">
        <f t="shared" si="0"/>
        <v>1.6178884406524305E-2</v>
      </c>
      <c r="F28" s="21">
        <f t="shared" si="1"/>
        <v>1.6095391053980522E-2</v>
      </c>
      <c r="G28" s="21">
        <v>6.4000000000000003E-3</v>
      </c>
      <c r="H28" s="21">
        <f t="shared" si="2"/>
        <v>4.833333337306977E-3</v>
      </c>
    </row>
    <row r="29" spans="1:8" x14ac:dyDescent="0.55000000000000004">
      <c r="A29" t="s">
        <v>41</v>
      </c>
      <c r="B29">
        <v>1.6541666785875959E-3</v>
      </c>
      <c r="C29">
        <v>1.602256407607793E-3</v>
      </c>
      <c r="D29">
        <v>8.1328325386423241E-4</v>
      </c>
      <c r="E29" s="21">
        <f t="shared" si="0"/>
        <v>-5.1910270979802896E-5</v>
      </c>
      <c r="F29" s="21">
        <f t="shared" si="1"/>
        <v>-8.4088342472336353E-4</v>
      </c>
      <c r="G29" s="21">
        <v>-4.3E-3</v>
      </c>
      <c r="H29" s="21">
        <f t="shared" si="2"/>
        <v>-5.9541666785875962E-3</v>
      </c>
    </row>
    <row r="30" spans="1:8" x14ac:dyDescent="0.55000000000000004">
      <c r="A30" t="s">
        <v>42</v>
      </c>
      <c r="B30">
        <v>1.712500055631002E-3</v>
      </c>
      <c r="C30">
        <v>7.8812315659970503E-3</v>
      </c>
      <c r="D30">
        <v>8.0250188485711839E-3</v>
      </c>
      <c r="E30" s="21">
        <f t="shared" si="0"/>
        <v>6.1687315103660482E-3</v>
      </c>
      <c r="F30" s="21">
        <f t="shared" si="1"/>
        <v>6.3125187929401819E-3</v>
      </c>
      <c r="G30" s="21">
        <v>1.1000000000000001E-3</v>
      </c>
      <c r="H30" s="21">
        <f t="shared" si="2"/>
        <v>-6.1250005563100196E-4</v>
      </c>
    </row>
    <row r="31" spans="1:8" x14ac:dyDescent="0.55000000000000004">
      <c r="A31" t="s">
        <v>43</v>
      </c>
      <c r="B31">
        <v>1.791666746139526E-3</v>
      </c>
      <c r="C31">
        <v>-1.2260637632059382E-2</v>
      </c>
      <c r="D31">
        <v>-1.1184181638995554E-2</v>
      </c>
      <c r="E31" s="21">
        <f t="shared" si="0"/>
        <v>-1.4052304378198908E-2</v>
      </c>
      <c r="F31" s="21">
        <f t="shared" si="1"/>
        <v>-1.297584838513508E-2</v>
      </c>
      <c r="G31" s="21">
        <v>5.9999999999999995E-4</v>
      </c>
      <c r="H31" s="21">
        <f t="shared" si="2"/>
        <v>-1.1916667461395261E-3</v>
      </c>
    </row>
    <row r="32" spans="1:8" x14ac:dyDescent="0.55000000000000004">
      <c r="A32" t="s">
        <v>44</v>
      </c>
      <c r="B32">
        <v>1.898333430290222E-3</v>
      </c>
      <c r="C32">
        <v>-1.9353190999455983E-2</v>
      </c>
      <c r="D32">
        <v>-1.939908607814677E-2</v>
      </c>
      <c r="E32" s="21">
        <f t="shared" si="0"/>
        <v>-2.1251524429746205E-2</v>
      </c>
      <c r="F32" s="21">
        <f t="shared" si="1"/>
        <v>-2.1297419508436992E-2</v>
      </c>
      <c r="G32" s="21">
        <v>-3.2000000000000002E-3</v>
      </c>
      <c r="H32" s="21">
        <f t="shared" si="2"/>
        <v>-5.0983334302902219E-3</v>
      </c>
    </row>
    <row r="33" spans="1:8" x14ac:dyDescent="0.55000000000000004">
      <c r="A33" t="s">
        <v>45</v>
      </c>
      <c r="B33">
        <v>1.9233334064483641E-3</v>
      </c>
      <c r="C33">
        <v>1.9117525396109471E-2</v>
      </c>
      <c r="D33">
        <v>1.78342673832955E-2</v>
      </c>
      <c r="E33" s="21">
        <f t="shared" si="0"/>
        <v>1.7194191989661108E-2</v>
      </c>
      <c r="F33" s="21">
        <f t="shared" si="1"/>
        <v>1.5910933976847137E-2</v>
      </c>
      <c r="G33" s="21">
        <v>-2.7099999999999999E-2</v>
      </c>
      <c r="H33" s="21">
        <f t="shared" si="2"/>
        <v>-2.9023333406448363E-2</v>
      </c>
    </row>
    <row r="34" spans="1:8" x14ac:dyDescent="0.55000000000000004">
      <c r="A34" t="s">
        <v>46</v>
      </c>
      <c r="B34">
        <v>1.9166666269302369E-3</v>
      </c>
      <c r="C34">
        <v>-1.472274226462429E-2</v>
      </c>
      <c r="D34">
        <v>-1.2646232124939028E-2</v>
      </c>
      <c r="E34" s="21">
        <f t="shared" si="0"/>
        <v>-1.6639408891554526E-2</v>
      </c>
      <c r="F34" s="21">
        <f t="shared" si="1"/>
        <v>-1.4562898751869266E-2</v>
      </c>
      <c r="G34" s="21">
        <v>-7.1999999999999998E-3</v>
      </c>
      <c r="H34" s="21">
        <f t="shared" si="2"/>
        <v>-9.1166666269302359E-3</v>
      </c>
    </row>
    <row r="35" spans="1:8" x14ac:dyDescent="0.55000000000000004">
      <c r="A35" t="s">
        <v>47</v>
      </c>
      <c r="B35">
        <v>1.949999928474426E-3</v>
      </c>
      <c r="C35">
        <v>3.1492857078027819E-2</v>
      </c>
      <c r="D35">
        <v>2.869284335346365E-2</v>
      </c>
      <c r="E35" s="21">
        <f t="shared" si="0"/>
        <v>2.9542857149553393E-2</v>
      </c>
      <c r="F35" s="21">
        <f t="shared" si="1"/>
        <v>2.6742843424989223E-2</v>
      </c>
      <c r="G35" s="21">
        <v>-1.77E-2</v>
      </c>
      <c r="H35" s="21">
        <f t="shared" si="2"/>
        <v>-1.9649999928474427E-2</v>
      </c>
    </row>
    <row r="36" spans="1:8" x14ac:dyDescent="0.55000000000000004">
      <c r="A36" t="s">
        <v>48</v>
      </c>
      <c r="B36">
        <v>1.9858332475026449E-3</v>
      </c>
      <c r="C36">
        <v>1.1094355473790295E-2</v>
      </c>
      <c r="D36">
        <v>1.1044998439353528E-2</v>
      </c>
      <c r="E36" s="21">
        <f t="shared" si="0"/>
        <v>9.1085222262876509E-3</v>
      </c>
      <c r="F36" s="21">
        <f t="shared" si="1"/>
        <v>9.0591651918508834E-3</v>
      </c>
      <c r="G36" s="21">
        <v>2.3300000000000001E-2</v>
      </c>
      <c r="H36" s="21">
        <f t="shared" si="2"/>
        <v>2.1314166752497355E-2</v>
      </c>
    </row>
    <row r="37" spans="1:8" x14ac:dyDescent="0.55000000000000004">
      <c r="A37" t="s">
        <v>49</v>
      </c>
      <c r="B37">
        <v>1.9400000572204589E-3</v>
      </c>
      <c r="C37">
        <v>3.3007778418905863E-2</v>
      </c>
      <c r="D37">
        <v>3.2491678636421516E-2</v>
      </c>
      <c r="E37" s="21">
        <f t="shared" si="0"/>
        <v>3.1067778361685405E-2</v>
      </c>
      <c r="F37" s="21">
        <f t="shared" si="1"/>
        <v>3.0551678579201057E-2</v>
      </c>
      <c r="G37" s="21">
        <v>8.8999999999999999E-3</v>
      </c>
      <c r="H37" s="21">
        <f t="shared" si="2"/>
        <v>6.9599999427795408E-3</v>
      </c>
    </row>
    <row r="38" spans="1:8" x14ac:dyDescent="0.55000000000000004">
      <c r="A38" t="s">
        <v>50</v>
      </c>
      <c r="B38">
        <v>1.9733333587646481E-3</v>
      </c>
      <c r="C38">
        <v>9.6820826316651228E-3</v>
      </c>
      <c r="D38">
        <v>1.0209330960489942E-2</v>
      </c>
      <c r="E38" s="21">
        <f t="shared" si="0"/>
        <v>7.7087492729004748E-3</v>
      </c>
      <c r="F38" s="21">
        <f t="shared" si="1"/>
        <v>8.235997601725293E-3</v>
      </c>
      <c r="G38" s="21">
        <v>6.1000000000000004E-3</v>
      </c>
      <c r="H38" s="21">
        <f t="shared" si="2"/>
        <v>4.1266666412353523E-3</v>
      </c>
    </row>
    <row r="39" spans="1:8" x14ac:dyDescent="0.55000000000000004">
      <c r="A39" t="s">
        <v>51</v>
      </c>
      <c r="B39">
        <v>1.910833319028219E-3</v>
      </c>
      <c r="C39">
        <v>3.3738756810519667E-3</v>
      </c>
      <c r="D39">
        <v>-4.8549605606234831E-4</v>
      </c>
      <c r="E39" s="21">
        <f t="shared" si="0"/>
        <v>1.4630423620237477E-3</v>
      </c>
      <c r="F39" s="21">
        <f t="shared" si="1"/>
        <v>-2.3963293750905671E-3</v>
      </c>
      <c r="G39" s="21">
        <v>8.0000000000000002E-3</v>
      </c>
      <c r="H39" s="21">
        <f t="shared" si="2"/>
        <v>6.0891666809717807E-3</v>
      </c>
    </row>
    <row r="40" spans="1:8" x14ac:dyDescent="0.55000000000000004">
      <c r="A40" t="s">
        <v>52</v>
      </c>
      <c r="B40">
        <v>1.6958334048589069E-3</v>
      </c>
      <c r="C40">
        <v>-3.4698434771929993E-3</v>
      </c>
      <c r="D40">
        <v>-8.3731990675028748E-4</v>
      </c>
      <c r="E40" s="21">
        <f t="shared" si="0"/>
        <v>-5.1656768820519065E-3</v>
      </c>
      <c r="F40" s="21">
        <f t="shared" si="1"/>
        <v>-2.5331533116091944E-3</v>
      </c>
      <c r="G40" s="21">
        <v>-8.6999999999999994E-3</v>
      </c>
      <c r="H40" s="21">
        <f t="shared" si="2"/>
        <v>-1.0395833404858907E-2</v>
      </c>
    </row>
    <row r="41" spans="1:8" x14ac:dyDescent="0.55000000000000004">
      <c r="A41" t="s">
        <v>53</v>
      </c>
      <c r="B41">
        <v>1.6916666428248091E-3</v>
      </c>
      <c r="C41">
        <v>1.1298758083615064E-2</v>
      </c>
      <c r="D41">
        <v>1.0431573354438601E-2</v>
      </c>
      <c r="E41" s="21">
        <f t="shared" si="0"/>
        <v>9.6070914407902549E-3</v>
      </c>
      <c r="F41" s="21">
        <f t="shared" si="1"/>
        <v>8.7399067116137926E-3</v>
      </c>
      <c r="G41" s="21">
        <v>1.4200000000000001E-2</v>
      </c>
      <c r="H41" s="21">
        <f t="shared" si="2"/>
        <v>1.2508333357175192E-2</v>
      </c>
    </row>
    <row r="42" spans="1:8" x14ac:dyDescent="0.55000000000000004">
      <c r="A42" t="s">
        <v>54</v>
      </c>
      <c r="B42">
        <v>1.61083330710729E-3</v>
      </c>
      <c r="C42">
        <v>2.3456767514302024E-2</v>
      </c>
      <c r="D42">
        <v>2.0604334633934712E-2</v>
      </c>
      <c r="E42" s="21">
        <f t="shared" si="0"/>
        <v>2.1845934207194734E-2</v>
      </c>
      <c r="F42" s="21">
        <f t="shared" si="1"/>
        <v>1.8993501326827422E-2</v>
      </c>
      <c r="G42" s="21">
        <v>4.0000000000000001E-3</v>
      </c>
      <c r="H42" s="21">
        <f t="shared" si="2"/>
        <v>2.3891666928927101E-3</v>
      </c>
    </row>
    <row r="43" spans="1:8" x14ac:dyDescent="0.55000000000000004">
      <c r="A43" t="s">
        <v>55</v>
      </c>
      <c r="B43">
        <v>1.4749999841054281E-3</v>
      </c>
      <c r="C43">
        <v>-7.7241903221758525E-4</v>
      </c>
      <c r="D43">
        <v>-1.8519191227706788E-4</v>
      </c>
      <c r="E43" s="21">
        <f t="shared" si="0"/>
        <v>-2.2474190163230133E-3</v>
      </c>
      <c r="F43" s="21">
        <f t="shared" si="1"/>
        <v>-1.6601918963824959E-3</v>
      </c>
      <c r="G43" s="21">
        <v>-6.8999999999999999E-3</v>
      </c>
      <c r="H43" s="21">
        <f t="shared" si="2"/>
        <v>-8.3749999841054284E-3</v>
      </c>
    </row>
    <row r="44" spans="1:8" x14ac:dyDescent="0.55000000000000004">
      <c r="A44" t="s">
        <v>56</v>
      </c>
      <c r="B44">
        <v>1.2483333547910059E-3</v>
      </c>
      <c r="C44">
        <v>3.5569480157174407E-3</v>
      </c>
      <c r="D44">
        <v>5.0322491309358758E-3</v>
      </c>
      <c r="E44" s="21">
        <f t="shared" si="0"/>
        <v>2.3086146609264347E-3</v>
      </c>
      <c r="F44" s="21">
        <f t="shared" si="1"/>
        <v>3.7839157761448698E-3</v>
      </c>
      <c r="G44" s="21">
        <v>-4.4000000000000003E-3</v>
      </c>
      <c r="H44" s="21">
        <f t="shared" si="2"/>
        <v>-5.6483333547910058E-3</v>
      </c>
    </row>
    <row r="45" spans="1:8" x14ac:dyDescent="0.55000000000000004">
      <c r="A45" t="s">
        <v>57</v>
      </c>
      <c r="B45">
        <v>1.2833333015441889E-3</v>
      </c>
      <c r="C45">
        <v>1.1399521688991526E-2</v>
      </c>
      <c r="D45">
        <v>1.3284702485028348E-2</v>
      </c>
      <c r="E45" s="21">
        <f t="shared" si="0"/>
        <v>1.0116188387447338E-2</v>
      </c>
      <c r="F45" s="21">
        <f t="shared" si="1"/>
        <v>1.200136918348416E-2</v>
      </c>
      <c r="G45" s="21">
        <v>4.4000000000000003E-3</v>
      </c>
      <c r="H45" s="21">
        <f t="shared" si="2"/>
        <v>3.1166666984558111E-3</v>
      </c>
    </row>
    <row r="46" spans="1:8" x14ac:dyDescent="0.55000000000000004">
      <c r="A46" t="s">
        <v>58</v>
      </c>
      <c r="B46">
        <v>1.2541666626930241E-3</v>
      </c>
      <c r="C46">
        <v>-1.5287610933361754E-2</v>
      </c>
      <c r="D46">
        <v>-1.3156952489000881E-2</v>
      </c>
      <c r="E46" s="21">
        <f t="shared" si="0"/>
        <v>-1.6541777596054779E-2</v>
      </c>
      <c r="F46" s="21">
        <f t="shared" si="1"/>
        <v>-1.4411119151693906E-2</v>
      </c>
      <c r="G46" s="21">
        <v>7.4999999999999997E-3</v>
      </c>
      <c r="H46" s="21">
        <f t="shared" si="2"/>
        <v>6.2458333373069759E-3</v>
      </c>
    </row>
    <row r="47" spans="1:8" x14ac:dyDescent="0.55000000000000004">
      <c r="A47" t="s">
        <v>59</v>
      </c>
      <c r="B47">
        <v>1.258333325386047E-3</v>
      </c>
      <c r="C47">
        <v>3.3044207704249311E-2</v>
      </c>
      <c r="D47">
        <v>3.1012981012860236E-2</v>
      </c>
      <c r="E47" s="21">
        <f t="shared" si="0"/>
        <v>3.1785874378863266E-2</v>
      </c>
      <c r="F47" s="21">
        <f t="shared" si="1"/>
        <v>2.9754647687474187E-2</v>
      </c>
      <c r="G47" s="21">
        <v>1.2E-2</v>
      </c>
      <c r="H47" s="21">
        <f t="shared" si="2"/>
        <v>1.0741666674613954E-2</v>
      </c>
    </row>
    <row r="48" spans="1:8" x14ac:dyDescent="0.55000000000000004">
      <c r="A48" t="s">
        <v>60</v>
      </c>
      <c r="B48">
        <v>1.025000015894572E-3</v>
      </c>
      <c r="C48">
        <v>-1.5478003285692534E-2</v>
      </c>
      <c r="D48">
        <v>-1.7020145721216746E-2</v>
      </c>
      <c r="E48" s="21">
        <f t="shared" si="0"/>
        <v>-1.6503003301587105E-2</v>
      </c>
      <c r="F48" s="21">
        <f t="shared" si="1"/>
        <v>-1.8045145737111318E-2</v>
      </c>
      <c r="G48" s="21">
        <v>2.5999999999999999E-3</v>
      </c>
      <c r="H48" s="21">
        <f t="shared" si="2"/>
        <v>1.5749999841054279E-3</v>
      </c>
    </row>
    <row r="49" spans="1:8" x14ac:dyDescent="0.55000000000000004">
      <c r="A49" t="s">
        <v>61</v>
      </c>
      <c r="B49">
        <v>2.499999944120645E-5</v>
      </c>
      <c r="C49">
        <v>-6.099697808669368E-2</v>
      </c>
      <c r="D49">
        <v>-6.1542906642257665E-2</v>
      </c>
      <c r="E49" s="21">
        <f t="shared" si="0"/>
        <v>-6.1021978086134888E-2</v>
      </c>
      <c r="F49" s="21">
        <f t="shared" si="1"/>
        <v>-6.1567906641698873E-2</v>
      </c>
      <c r="G49" s="21">
        <v>-1.5100000000000001E-2</v>
      </c>
      <c r="H49" s="21">
        <f t="shared" si="2"/>
        <v>-1.5124999999441207E-2</v>
      </c>
    </row>
    <row r="50" spans="1:8" x14ac:dyDescent="0.55000000000000004">
      <c r="A50" t="s">
        <v>62</v>
      </c>
      <c r="B50">
        <v>7.5000002980232238E-5</v>
      </c>
      <c r="C50">
        <v>3.756563192031756E-2</v>
      </c>
      <c r="D50">
        <v>3.9326954577525081E-2</v>
      </c>
      <c r="E50" s="21">
        <f t="shared" si="0"/>
        <v>3.7490631917337328E-2</v>
      </c>
      <c r="F50" s="21">
        <f t="shared" si="1"/>
        <v>3.9251954574544848E-2</v>
      </c>
      <c r="G50" s="21">
        <v>-7.2900000000000006E-2</v>
      </c>
      <c r="H50" s="21">
        <f t="shared" si="2"/>
        <v>-7.2975000002980239E-2</v>
      </c>
    </row>
    <row r="51" spans="1:8" x14ac:dyDescent="0.55000000000000004">
      <c r="A51" t="s">
        <v>63</v>
      </c>
      <c r="B51">
        <v>1.0666667173306149E-4</v>
      </c>
      <c r="C51">
        <v>5.8889655929367669E-3</v>
      </c>
      <c r="D51">
        <v>8.5517444958842469E-3</v>
      </c>
      <c r="E51" s="21">
        <f t="shared" si="0"/>
        <v>5.7822989212037053E-3</v>
      </c>
      <c r="F51" s="21">
        <f t="shared" si="1"/>
        <v>8.4450778241511853E-3</v>
      </c>
      <c r="G51" s="21">
        <v>3.4799999999999998E-2</v>
      </c>
      <c r="H51" s="21">
        <f t="shared" si="2"/>
        <v>3.4693333328266934E-2</v>
      </c>
    </row>
    <row r="52" spans="1:8" x14ac:dyDescent="0.55000000000000004">
      <c r="A52" t="s">
        <v>64</v>
      </c>
      <c r="B52">
        <v>1.125000044703484E-4</v>
      </c>
      <c r="C52">
        <v>1.240668750352741E-2</v>
      </c>
      <c r="D52">
        <v>1.3745693716165215E-2</v>
      </c>
      <c r="E52" s="21">
        <f t="shared" si="0"/>
        <v>1.2294187499057061E-2</v>
      </c>
      <c r="F52" s="21">
        <f t="shared" si="1"/>
        <v>1.3633193711694866E-2</v>
      </c>
      <c r="G52" s="21">
        <v>2.1899999999999999E-2</v>
      </c>
      <c r="H52" s="21">
        <f t="shared" si="2"/>
        <v>2.178749999552965E-2</v>
      </c>
    </row>
    <row r="53" spans="1:8" x14ac:dyDescent="0.55000000000000004">
      <c r="A53" t="s">
        <v>65</v>
      </c>
      <c r="B53">
        <v>6.9166664034128189E-5</v>
      </c>
      <c r="C53">
        <v>1.8799125143842833E-2</v>
      </c>
      <c r="D53">
        <v>1.968992316027203E-2</v>
      </c>
      <c r="E53" s="21">
        <f t="shared" si="0"/>
        <v>1.8729958479808705E-2</v>
      </c>
      <c r="F53" s="21">
        <f t="shared" si="1"/>
        <v>1.9620756496237901E-2</v>
      </c>
      <c r="G53" s="21">
        <v>1.78E-2</v>
      </c>
      <c r="H53" s="21">
        <f t="shared" si="2"/>
        <v>1.7730833335965871E-2</v>
      </c>
    </row>
    <row r="54" spans="1:8" x14ac:dyDescent="0.55000000000000004">
      <c r="A54" t="s">
        <v>66</v>
      </c>
      <c r="B54">
        <v>7.9166665673255918E-5</v>
      </c>
      <c r="C54">
        <v>-9.1424871802449504E-3</v>
      </c>
      <c r="D54">
        <v>-3.5494792315787357E-3</v>
      </c>
      <c r="E54" s="21">
        <f t="shared" si="0"/>
        <v>-9.2216538459182068E-3</v>
      </c>
      <c r="F54" s="21">
        <f t="shared" si="1"/>
        <v>-3.6286458972519917E-3</v>
      </c>
      <c r="G54" s="21">
        <v>2.23E-2</v>
      </c>
      <c r="H54" s="21">
        <f t="shared" si="2"/>
        <v>2.2220833334326746E-2</v>
      </c>
    </row>
    <row r="55" spans="1:8" x14ac:dyDescent="0.55000000000000004">
      <c r="A55" t="s">
        <v>67</v>
      </c>
      <c r="B55">
        <v>7.0833334078391393E-5</v>
      </c>
      <c r="C55">
        <v>3.3335670816165559E-3</v>
      </c>
      <c r="D55">
        <v>2.1851859114275993E-3</v>
      </c>
      <c r="E55" s="21">
        <f t="shared" si="0"/>
        <v>3.2627337475381645E-3</v>
      </c>
      <c r="F55" s="21">
        <f t="shared" si="1"/>
        <v>2.1143525773492078E-3</v>
      </c>
      <c r="G55" s="21">
        <v>2.0400000000000001E-2</v>
      </c>
      <c r="H55" s="21">
        <f t="shared" si="2"/>
        <v>2.0329166665921609E-2</v>
      </c>
    </row>
    <row r="56" spans="1:8" x14ac:dyDescent="0.55000000000000004">
      <c r="A56" t="s">
        <v>68</v>
      </c>
      <c r="B56">
        <v>6.9166664034128189E-5</v>
      </c>
      <c r="C56">
        <v>-1.7179244815290876E-2</v>
      </c>
      <c r="D56">
        <v>-1.7800025197206661E-2</v>
      </c>
      <c r="E56" s="21">
        <f t="shared" si="0"/>
        <v>-1.7248411479325005E-2</v>
      </c>
      <c r="F56" s="21">
        <f t="shared" si="1"/>
        <v>-1.786919186124079E-2</v>
      </c>
      <c r="G56" s="21">
        <v>-2.8999999999999998E-3</v>
      </c>
      <c r="H56" s="21">
        <f t="shared" si="2"/>
        <v>-2.9691666640341281E-3</v>
      </c>
    </row>
    <row r="57" spans="1:8" x14ac:dyDescent="0.55000000000000004">
      <c r="A57" t="s">
        <v>69</v>
      </c>
      <c r="B57">
        <v>6.2500002483526867E-5</v>
      </c>
      <c r="C57">
        <v>3.4068409548986031E-2</v>
      </c>
      <c r="D57">
        <v>3.7355614781724437E-2</v>
      </c>
      <c r="E57" s="21">
        <f t="shared" si="0"/>
        <v>3.4005909546502504E-2</v>
      </c>
      <c r="F57" s="21">
        <f t="shared" si="1"/>
        <v>3.729311477924091E-2</v>
      </c>
      <c r="G57" s="21">
        <v>1.1000000000000001E-3</v>
      </c>
      <c r="H57" s="21">
        <f t="shared" si="2"/>
        <v>1.0374999975164732E-3</v>
      </c>
    </row>
    <row r="58" spans="1:8" x14ac:dyDescent="0.55000000000000004">
      <c r="A58" t="s">
        <v>70</v>
      </c>
      <c r="B58">
        <v>5.4166664679845177E-5</v>
      </c>
      <c r="C58">
        <v>-2.5520450429905922E-3</v>
      </c>
      <c r="D58">
        <v>-4.0158505445310688E-4</v>
      </c>
      <c r="E58" s="21">
        <f t="shared" si="0"/>
        <v>-2.6062117076704372E-3</v>
      </c>
      <c r="F58" s="21">
        <f t="shared" si="1"/>
        <v>-4.5575171913295209E-4</v>
      </c>
      <c r="G58" s="21">
        <v>3.8199999999999998E-2</v>
      </c>
      <c r="H58" s="21">
        <f t="shared" si="2"/>
        <v>3.8145833335320151E-2</v>
      </c>
    </row>
    <row r="59" spans="1:8" x14ac:dyDescent="0.55000000000000004">
      <c r="A59" t="s">
        <v>71</v>
      </c>
      <c r="B59">
        <v>4.000000034769376E-5</v>
      </c>
      <c r="C59">
        <v>-1.9765839326244742E-3</v>
      </c>
      <c r="D59">
        <v>-1.5923840740515E-3</v>
      </c>
      <c r="E59" s="21">
        <f t="shared" si="0"/>
        <v>-2.016583932972168E-3</v>
      </c>
      <c r="F59" s="21">
        <f t="shared" si="1"/>
        <v>-1.6323840743991938E-3</v>
      </c>
      <c r="G59" s="21">
        <v>3.04E-2</v>
      </c>
      <c r="H59" s="21">
        <f t="shared" si="2"/>
        <v>3.0359999999652307E-2</v>
      </c>
    </row>
    <row r="60" spans="1:8" x14ac:dyDescent="0.55000000000000004">
      <c r="A60" t="s">
        <v>72</v>
      </c>
      <c r="B60">
        <v>2.9166666790843011E-5</v>
      </c>
      <c r="C60">
        <v>-6.9603381153819487E-3</v>
      </c>
      <c r="D60">
        <v>-7.1411690299709131E-3</v>
      </c>
      <c r="E60" s="21">
        <f t="shared" si="0"/>
        <v>-6.9895047821727915E-3</v>
      </c>
      <c r="F60" s="21">
        <f t="shared" si="1"/>
        <v>-7.1703356967617558E-3</v>
      </c>
      <c r="G60" s="21">
        <v>-5.5999999999999999E-3</v>
      </c>
      <c r="H60" s="21">
        <f t="shared" si="2"/>
        <v>-5.6291666667908427E-3</v>
      </c>
    </row>
    <row r="61" spans="1:8" x14ac:dyDescent="0.55000000000000004">
      <c r="A61" t="s">
        <v>73</v>
      </c>
      <c r="B61">
        <v>1.0833333556850749E-5</v>
      </c>
      <c r="C61">
        <v>6.3826781408798192E-3</v>
      </c>
      <c r="D61">
        <v>3.9212137127917638E-3</v>
      </c>
      <c r="E61" s="21">
        <f t="shared" si="0"/>
        <v>6.3718448073229687E-3</v>
      </c>
      <c r="F61" s="21">
        <f t="shared" si="1"/>
        <v>3.9103803792349132E-3</v>
      </c>
      <c r="G61" s="21">
        <v>2.3E-2</v>
      </c>
      <c r="H61" s="21">
        <f t="shared" si="2"/>
        <v>2.2989166666443149E-2</v>
      </c>
    </row>
    <row r="62" spans="1:8" x14ac:dyDescent="0.55000000000000004">
      <c r="A62" t="s">
        <v>74</v>
      </c>
      <c r="B62">
        <v>2.50000002173086E-6</v>
      </c>
      <c r="C62">
        <v>6.3850684645000832E-3</v>
      </c>
      <c r="D62">
        <v>2.4971138309290591E-3</v>
      </c>
      <c r="E62" s="21">
        <f t="shared" si="0"/>
        <v>6.3825684644783524E-3</v>
      </c>
      <c r="F62" s="21">
        <f t="shared" si="1"/>
        <v>2.4946138309073283E-3</v>
      </c>
      <c r="G62" s="21">
        <v>-1.6000000000000001E-3</v>
      </c>
      <c r="H62" s="21">
        <f t="shared" si="2"/>
        <v>-1.6025000000217309E-3</v>
      </c>
    </row>
    <row r="63" spans="1:8" x14ac:dyDescent="0.55000000000000004">
      <c r="A63" t="s">
        <v>75</v>
      </c>
      <c r="B63">
        <v>6.6666669833163416E-6</v>
      </c>
      <c r="C63">
        <v>5.3754151493342209E-3</v>
      </c>
      <c r="D63">
        <v>6.0417254702161277E-3</v>
      </c>
      <c r="E63" s="21">
        <f t="shared" si="0"/>
        <v>5.3687484823509045E-3</v>
      </c>
      <c r="F63" s="21">
        <f t="shared" si="1"/>
        <v>6.0350588032328113E-3</v>
      </c>
      <c r="G63" s="21">
        <v>1.9699999999999999E-2</v>
      </c>
      <c r="H63" s="21">
        <f t="shared" si="2"/>
        <v>1.9693333333016684E-2</v>
      </c>
    </row>
    <row r="64" spans="1:8" x14ac:dyDescent="0.55000000000000004">
      <c r="A64" t="s">
        <v>76</v>
      </c>
      <c r="B64">
        <v>3.3333332588275267E-5</v>
      </c>
      <c r="C64">
        <v>2.5072978494680643E-2</v>
      </c>
      <c r="D64">
        <v>2.4128132319828691E-2</v>
      </c>
      <c r="E64" s="21">
        <f t="shared" si="0"/>
        <v>2.5039645162092367E-2</v>
      </c>
      <c r="F64" s="21">
        <f t="shared" si="1"/>
        <v>2.4094798987240415E-2</v>
      </c>
      <c r="G64" s="21">
        <v>2.2000000000000001E-3</v>
      </c>
      <c r="H64" s="21">
        <f t="shared" si="2"/>
        <v>2.1666666674117247E-3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59B5-C6E0-4BBD-A2FF-418623668A0B}">
  <dimension ref="A1:R64"/>
  <sheetViews>
    <sheetView topLeftCell="N13" workbookViewId="0">
      <selection activeCell="P1" sqref="P1:AA15"/>
    </sheetView>
  </sheetViews>
  <sheetFormatPr defaultRowHeight="14.4" x14ac:dyDescent="0.55000000000000004"/>
  <cols>
    <col min="1" max="4" width="8.83984375" style="21"/>
    <col min="5" max="5" width="11.68359375" style="21" bestFit="1" customWidth="1"/>
    <col min="6" max="6" width="12.26171875" style="21" bestFit="1" customWidth="1"/>
    <col min="7" max="7" width="10.578125" style="21" bestFit="1" customWidth="1"/>
    <col min="8" max="11" width="8.83984375" style="21"/>
    <col min="12" max="12" width="12.578125" style="21" bestFit="1" customWidth="1"/>
    <col min="13" max="13" width="8.83984375" style="21"/>
    <col min="14" max="14" width="18.9453125" style="21" bestFit="1" customWidth="1"/>
    <col min="15" max="15" width="18.9453125" style="21" customWidth="1"/>
    <col min="16" max="16" width="21.05078125" style="21" bestFit="1" customWidth="1"/>
    <col min="17" max="18" width="8.83984375" style="21"/>
    <col min="19" max="19" width="10.47265625" style="21" customWidth="1"/>
    <col min="20" max="21" width="13.41796875" style="21" bestFit="1" customWidth="1"/>
    <col min="22" max="16384" width="8.83984375" style="21"/>
  </cols>
  <sheetData>
    <row r="1" spans="1:15" x14ac:dyDescent="0.55000000000000004">
      <c r="A1" s="1" t="s">
        <v>0</v>
      </c>
      <c r="B1" s="1" t="s">
        <v>103</v>
      </c>
      <c r="C1" s="18" t="s">
        <v>102</v>
      </c>
      <c r="D1" s="18" t="s">
        <v>101</v>
      </c>
      <c r="E1" s="19" t="s">
        <v>81</v>
      </c>
      <c r="F1" s="20" t="s">
        <v>100</v>
      </c>
      <c r="G1" s="19" t="s">
        <v>99</v>
      </c>
      <c r="I1" s="19"/>
      <c r="J1" s="19"/>
      <c r="K1" s="19" t="s">
        <v>87</v>
      </c>
    </row>
    <row r="2" spans="1:15" x14ac:dyDescent="0.55000000000000004">
      <c r="A2" s="1" t="s">
        <v>1</v>
      </c>
      <c r="B2" s="21">
        <v>50000</v>
      </c>
      <c r="C2" s="21">
        <v>50000</v>
      </c>
      <c r="D2" s="21">
        <f>B2+C2</f>
        <v>100000</v>
      </c>
      <c r="G2" s="21">
        <v>1</v>
      </c>
      <c r="L2" s="21" t="s">
        <v>98</v>
      </c>
      <c r="M2" s="21" t="s">
        <v>97</v>
      </c>
      <c r="N2" s="21" t="s">
        <v>96</v>
      </c>
    </row>
    <row r="3" spans="1:15" x14ac:dyDescent="0.55000000000000004">
      <c r="A3" s="1" t="s">
        <v>15</v>
      </c>
      <c r="B3" s="21">
        <v>50530.643926005192</v>
      </c>
      <c r="C3" s="21">
        <v>52117.749569164429</v>
      </c>
      <c r="D3" s="21">
        <f>B3+C3</f>
        <v>102648.39349516961</v>
      </c>
      <c r="F3" s="21">
        <f>(D3-D2)/D2</f>
        <v>2.6483934951696136E-2</v>
      </c>
      <c r="G3" s="21">
        <f>G2*(1+F3)</f>
        <v>1.0264839349516961</v>
      </c>
      <c r="L3" s="21">
        <v>2016</v>
      </c>
      <c r="M3" s="21">
        <f>K14</f>
        <v>0.10202244039139852</v>
      </c>
      <c r="N3" s="21">
        <v>4.9339585894845994E-2</v>
      </c>
    </row>
    <row r="4" spans="1:15" x14ac:dyDescent="0.55000000000000004">
      <c r="A4" s="1" t="s">
        <v>16</v>
      </c>
      <c r="B4" s="21">
        <v>51497.193910794478</v>
      </c>
      <c r="C4" s="21">
        <v>52506.260371076918</v>
      </c>
      <c r="D4" s="21">
        <f>B4+C4</f>
        <v>104003.4542818714</v>
      </c>
      <c r="F4" s="21">
        <f>(D4-D3)/D3</f>
        <v>1.3200993610928245E-2</v>
      </c>
      <c r="G4" s="21">
        <f>G3*(1+F4)</f>
        <v>1.0400345428187139</v>
      </c>
      <c r="L4" s="21">
        <v>2017</v>
      </c>
      <c r="M4" s="21">
        <f>K26</f>
        <v>-1.7077683538695432E-3</v>
      </c>
      <c r="N4" s="21">
        <v>4.072812571445783E-2</v>
      </c>
    </row>
    <row r="5" spans="1:15" x14ac:dyDescent="0.55000000000000004">
      <c r="A5" s="1" t="s">
        <v>17</v>
      </c>
      <c r="B5" s="21">
        <v>52297.453381665116</v>
      </c>
      <c r="C5" s="21">
        <v>54169.165904705238</v>
      </c>
      <c r="D5" s="21">
        <f>B5+C5</f>
        <v>106466.61928637035</v>
      </c>
      <c r="F5" s="21">
        <f>(D5-D4)/D4</f>
        <v>2.368349226000948E-2</v>
      </c>
      <c r="G5" s="21">
        <f>G4*(1+F5)</f>
        <v>1.0646661928637036</v>
      </c>
      <c r="L5" s="21">
        <v>2018</v>
      </c>
      <c r="M5" s="21">
        <f>K38</f>
        <v>0.10511606775475335</v>
      </c>
      <c r="N5" s="21">
        <v>-1.2245176080645015E-2</v>
      </c>
    </row>
    <row r="6" spans="1:15" x14ac:dyDescent="0.55000000000000004">
      <c r="A6" s="1" t="s">
        <v>18</v>
      </c>
      <c r="B6" s="21">
        <v>52022.513864235523</v>
      </c>
      <c r="C6" s="21">
        <v>53907.893937257024</v>
      </c>
      <c r="D6" s="21">
        <f>B6+C6</f>
        <v>105930.40780149255</v>
      </c>
      <c r="F6" s="21">
        <f>(D6-D5)/D5</f>
        <v>-5.0364282107569925E-3</v>
      </c>
      <c r="G6" s="21">
        <f>G5*(1+F6)</f>
        <v>1.0593040780149257</v>
      </c>
      <c r="L6" s="21">
        <v>2019</v>
      </c>
      <c r="M6" s="21">
        <f>K38</f>
        <v>0.10511606775475335</v>
      </c>
      <c r="N6" s="21">
        <v>-5.6852718475106978E-2</v>
      </c>
    </row>
    <row r="7" spans="1:15" x14ac:dyDescent="0.55000000000000004">
      <c r="A7" s="1" t="s">
        <v>19</v>
      </c>
      <c r="B7" s="21">
        <v>52159.887851957843</v>
      </c>
      <c r="C7" s="21">
        <v>54231.468923638742</v>
      </c>
      <c r="D7" s="21">
        <f>B7+C7</f>
        <v>106391.35677559659</v>
      </c>
      <c r="F7" s="21">
        <f>(D7-D6)/D6</f>
        <v>4.3514320738558552E-3</v>
      </c>
      <c r="G7" s="21">
        <f>G6*(1+F7)</f>
        <v>1.0639135677559661</v>
      </c>
      <c r="L7" s="21">
        <v>2020</v>
      </c>
      <c r="M7" s="21">
        <f>K38</f>
        <v>0.10511606775475335</v>
      </c>
      <c r="N7" s="21">
        <v>0.21764432871739414</v>
      </c>
    </row>
    <row r="8" spans="1:15" s="16" customFormat="1" x14ac:dyDescent="0.55000000000000004">
      <c r="A8" s="17" t="s">
        <v>20</v>
      </c>
      <c r="B8" s="16">
        <v>56499.400852432147</v>
      </c>
      <c r="C8" s="16">
        <v>59497.349195912248</v>
      </c>
      <c r="D8" s="16">
        <f>B8+C8</f>
        <v>115996.7500483444</v>
      </c>
      <c r="E8" s="16">
        <f>D8-10000</f>
        <v>105996.7500483444</v>
      </c>
      <c r="F8" s="16">
        <f>(E8-D7)/D7</f>
        <v>-3.7090111378549782E-3</v>
      </c>
      <c r="G8" s="21">
        <f>G7*(1+F8)</f>
        <v>1.0599675004834443</v>
      </c>
      <c r="J8" s="21">
        <f>E8/D2</f>
        <v>1.0599675004834441</v>
      </c>
      <c r="K8" s="21"/>
      <c r="L8" s="21" t="s">
        <v>89</v>
      </c>
      <c r="M8" s="21">
        <f>K64</f>
        <v>3.0583171312454027E-2</v>
      </c>
      <c r="N8" s="21">
        <v>2.1943339999999978E-2</v>
      </c>
      <c r="O8" s="21"/>
    </row>
    <row r="9" spans="1:15" x14ac:dyDescent="0.55000000000000004">
      <c r="A9" s="1" t="s">
        <v>21</v>
      </c>
      <c r="B9" s="21">
        <v>56039.960549128882</v>
      </c>
      <c r="C9" s="21">
        <v>58724.816123615448</v>
      </c>
      <c r="D9" s="21">
        <f>B9+C9</f>
        <v>114764.77667274434</v>
      </c>
      <c r="F9" s="21">
        <f>(D9-D8)/D8</f>
        <v>-1.0620757694388937E-2</v>
      </c>
      <c r="G9" s="21">
        <f>G8*(1+F9)</f>
        <v>1.0487098424968826</v>
      </c>
      <c r="L9" s="21" t="s">
        <v>88</v>
      </c>
      <c r="M9" s="21">
        <f>(1+M3)*(1+M4)*(1+M5)*(1+M6)*(1+M7)*(1+M8)-1</f>
        <v>0.5302234611798593</v>
      </c>
      <c r="N9" s="21">
        <f>(1+N3)*(1+N4)*(1+N5)*(1+N6)*(1+N7)*(1+N8)-1</f>
        <v>0.26598713668688312</v>
      </c>
    </row>
    <row r="10" spans="1:15" x14ac:dyDescent="0.55000000000000004">
      <c r="A10" s="1" t="s">
        <v>22</v>
      </c>
      <c r="B10" s="21">
        <v>56305.325270616129</v>
      </c>
      <c r="C10" s="21">
        <v>59213.778654897498</v>
      </c>
      <c r="D10" s="21">
        <f>B10+C10</f>
        <v>115519.10392551363</v>
      </c>
      <c r="F10" s="21">
        <f>(D10-D9)/D9</f>
        <v>6.572811577199157E-3</v>
      </c>
      <c r="G10" s="21">
        <f>G9*(1+F10)</f>
        <v>1.055602814690769</v>
      </c>
    </row>
    <row r="11" spans="1:15" x14ac:dyDescent="0.55000000000000004">
      <c r="A11" s="1" t="s">
        <v>23</v>
      </c>
      <c r="B11" s="21">
        <v>56304.872521411409</v>
      </c>
      <c r="C11" s="21">
        <v>58592.60599103594</v>
      </c>
      <c r="D11" s="21">
        <f>B11+C11</f>
        <v>114897.47851244736</v>
      </c>
      <c r="F11" s="21">
        <f>(D11-D10)/D10</f>
        <v>-5.3811481559543021E-3</v>
      </c>
      <c r="G11" s="21">
        <f>G10*(1+F11)</f>
        <v>1.0499224595510757</v>
      </c>
    </row>
    <row r="12" spans="1:15" x14ac:dyDescent="0.55000000000000004">
      <c r="A12" s="1" t="s">
        <v>24</v>
      </c>
      <c r="B12" s="21">
        <v>57222.607355115928</v>
      </c>
      <c r="C12" s="21">
        <v>59900.071481580278</v>
      </c>
      <c r="D12" s="21">
        <f>B12+C12</f>
        <v>117122.6788366962</v>
      </c>
      <c r="F12" s="21">
        <f>(D12-D11)/D11</f>
        <v>1.9366833398417674E-2</v>
      </c>
      <c r="G12" s="21">
        <f>G11*(1+F12)</f>
        <v>1.0702561329064582</v>
      </c>
      <c r="I12" s="22"/>
    </row>
    <row r="13" spans="1:15" x14ac:dyDescent="0.55000000000000004">
      <c r="A13" s="1" t="s">
        <v>25</v>
      </c>
      <c r="B13" s="21">
        <v>57565.809101207728</v>
      </c>
      <c r="C13" s="21">
        <v>60417.848023881837</v>
      </c>
      <c r="D13" s="21">
        <f>B13+C13</f>
        <v>117983.65712508956</v>
      </c>
      <c r="F13" s="21">
        <f>(D13-D12)/D12</f>
        <v>7.3510809088803818E-3</v>
      </c>
      <c r="G13" s="21">
        <f>G12*(1+F13)</f>
        <v>1.078123672332679</v>
      </c>
    </row>
    <row r="14" spans="1:15" s="16" customFormat="1" x14ac:dyDescent="0.55000000000000004">
      <c r="A14" s="17" t="s">
        <v>26</v>
      </c>
      <c r="B14" s="16">
        <v>63309.199675213436</v>
      </c>
      <c r="C14" s="16">
        <v>67289.801244573886</v>
      </c>
      <c r="D14" s="16">
        <f>B14+C14</f>
        <v>130599.00091978733</v>
      </c>
      <c r="E14" s="16">
        <f>D14-10000</f>
        <v>120599.00091978733</v>
      </c>
      <c r="F14" s="16">
        <f>(E14-D13)/D13</f>
        <v>2.2167000569620454E-2</v>
      </c>
      <c r="G14" s="21">
        <f>G13*(1+F14)</f>
        <v>1.1020224403913987</v>
      </c>
      <c r="H14" s="16">
        <v>1.1020224403913987</v>
      </c>
      <c r="J14" s="21">
        <f>E14/D8</f>
        <v>1.0396756880647504</v>
      </c>
      <c r="K14" s="21">
        <f>J14*J8-1</f>
        <v>0.10202244039139852</v>
      </c>
      <c r="L14" s="21"/>
      <c r="M14" s="21"/>
      <c r="N14" s="21"/>
      <c r="O14" s="21"/>
    </row>
    <row r="15" spans="1:15" x14ac:dyDescent="0.55000000000000004">
      <c r="A15" s="1" t="s">
        <v>27</v>
      </c>
      <c r="B15" s="21">
        <v>63699.932283755123</v>
      </c>
      <c r="C15" s="21">
        <v>66973.150849643134</v>
      </c>
      <c r="D15" s="21">
        <f>B15+C15</f>
        <v>130673.08313339826</v>
      </c>
      <c r="F15" s="21">
        <f>(D15-D14)/D14</f>
        <v>5.6724946660530087E-4</v>
      </c>
      <c r="G15" s="21">
        <f>G14*(1+F15)</f>
        <v>1.1026475620328979</v>
      </c>
    </row>
    <row r="16" spans="1:15" x14ac:dyDescent="0.55000000000000004">
      <c r="A16" s="1" t="s">
        <v>28</v>
      </c>
      <c r="B16" s="21">
        <v>62586.0330049845</v>
      </c>
      <c r="C16" s="21">
        <v>64450.082849256461</v>
      </c>
      <c r="D16" s="21">
        <f>B16+C16</f>
        <v>127036.11585424095</v>
      </c>
      <c r="F16" s="21">
        <f>(D16-D15)/D15</f>
        <v>-2.7832566523623647E-2</v>
      </c>
      <c r="G16" s="21">
        <f>G15*(1+F16)</f>
        <v>1.071958050410506</v>
      </c>
    </row>
    <row r="17" spans="1:18" x14ac:dyDescent="0.55000000000000004">
      <c r="A17" s="1" t="s">
        <v>29</v>
      </c>
      <c r="B17" s="21">
        <v>61987.622874885747</v>
      </c>
      <c r="C17" s="21">
        <v>62976.672534646241</v>
      </c>
      <c r="D17" s="21">
        <f>B17+C17</f>
        <v>124964.29540953199</v>
      </c>
      <c r="F17" s="21">
        <f>(D17-D16)/D16</f>
        <v>-1.6308908933315762E-2</v>
      </c>
      <c r="G17" s="21">
        <f>G16*(1+F17)</f>
        <v>1.0544755841860263</v>
      </c>
    </row>
    <row r="18" spans="1:18" x14ac:dyDescent="0.55000000000000004">
      <c r="A18" s="1" t="s">
        <v>30</v>
      </c>
      <c r="B18" s="21">
        <v>62708.141737826001</v>
      </c>
      <c r="C18" s="21">
        <v>64360.015090935914</v>
      </c>
      <c r="D18" s="21">
        <f>B18+C18</f>
        <v>127068.15682876192</v>
      </c>
      <c r="F18" s="21">
        <f>(D18-D17)/D17</f>
        <v>1.683570024810023E-2</v>
      </c>
      <c r="G18" s="21">
        <f>G17*(1+F18)</f>
        <v>1.0722284190403226</v>
      </c>
    </row>
    <row r="19" spans="1:18" x14ac:dyDescent="0.55000000000000004">
      <c r="A19" s="1" t="s">
        <v>31</v>
      </c>
      <c r="B19" s="21">
        <v>62633.491307027267</v>
      </c>
      <c r="C19" s="21">
        <v>63070.481081503094</v>
      </c>
      <c r="D19" s="21">
        <f>B19+C19</f>
        <v>125703.97238853035</v>
      </c>
      <c r="F19" s="21">
        <f>(D19-D18)/D18</f>
        <v>-1.0735848180043629E-2</v>
      </c>
      <c r="G19" s="21">
        <f>G18*(1+F19)</f>
        <v>1.0607171375191775</v>
      </c>
    </row>
    <row r="20" spans="1:18" s="16" customFormat="1" x14ac:dyDescent="0.55000000000000004">
      <c r="A20" s="17" t="s">
        <v>32</v>
      </c>
      <c r="B20" s="16">
        <v>68936.110951136623</v>
      </c>
      <c r="C20" s="16">
        <v>70800.296410733616</v>
      </c>
      <c r="D20" s="16">
        <f>B20+C20</f>
        <v>139736.40736187022</v>
      </c>
      <c r="E20" s="16">
        <f>D20-10000</f>
        <v>129736.40736187022</v>
      </c>
      <c r="F20" s="16">
        <f>(E20-D19)/D19</f>
        <v>3.2078818964258946E-2</v>
      </c>
      <c r="G20" s="21">
        <f>G19*(1+F20)</f>
        <v>1.0947436905459422</v>
      </c>
      <c r="J20" s="21">
        <f>E20/D14</f>
        <v>0.99339509834040074</v>
      </c>
      <c r="K20" s="21"/>
      <c r="L20" s="21"/>
      <c r="M20" s="21"/>
      <c r="N20" s="21"/>
      <c r="O20" s="21"/>
      <c r="P20" s="21"/>
      <c r="Q20" s="21"/>
      <c r="R20" s="21"/>
    </row>
    <row r="21" spans="1:18" x14ac:dyDescent="0.55000000000000004">
      <c r="A21" s="1" t="s">
        <v>33</v>
      </c>
      <c r="B21" s="21">
        <v>69838.021024418398</v>
      </c>
      <c r="C21" s="21">
        <v>71538.120584300123</v>
      </c>
      <c r="D21" s="21">
        <f>B21+C21</f>
        <v>141376.14160871852</v>
      </c>
      <c r="F21" s="21">
        <f>(D21-D20)/D20</f>
        <v>1.173448121220075E-2</v>
      </c>
      <c r="G21" s="21">
        <f>G20*(1+F21)</f>
        <v>1.1075899398148288</v>
      </c>
    </row>
    <row r="22" spans="1:18" x14ac:dyDescent="0.55000000000000004">
      <c r="A22" s="1" t="s">
        <v>34</v>
      </c>
      <c r="B22" s="21">
        <v>69962.760062418762</v>
      </c>
      <c r="C22" s="21">
        <v>70052.591101448023</v>
      </c>
      <c r="D22" s="21">
        <f>B22+C22</f>
        <v>140015.35116386678</v>
      </c>
      <c r="F22" s="21">
        <f>(D22-D21)/D21</f>
        <v>-9.6253188788950374E-3</v>
      </c>
      <c r="G22" s="21">
        <f>G21*(1+F22)</f>
        <v>1.0969290334570549</v>
      </c>
    </row>
    <row r="23" spans="1:18" x14ac:dyDescent="0.55000000000000004">
      <c r="A23" s="1" t="s">
        <v>35</v>
      </c>
      <c r="B23" s="21">
        <v>70132.283075105093</v>
      </c>
      <c r="C23" s="21">
        <v>69572.259031706228</v>
      </c>
      <c r="D23" s="21">
        <f>B23+C23</f>
        <v>139704.54210681131</v>
      </c>
      <c r="F23" s="21">
        <f>(D23-D22)/D22</f>
        <v>-2.2198212872510158E-3</v>
      </c>
      <c r="G23" s="21">
        <f>G22*(1+F23)</f>
        <v>1.0944940470379831</v>
      </c>
    </row>
    <row r="24" spans="1:18" x14ac:dyDescent="0.55000000000000004">
      <c r="A24" s="1" t="s">
        <v>36</v>
      </c>
      <c r="B24" s="21">
        <v>69462.090990326193</v>
      </c>
      <c r="C24" s="21">
        <v>69749.922082362798</v>
      </c>
      <c r="D24" s="21">
        <f>B24+C24</f>
        <v>139212.01307268901</v>
      </c>
      <c r="F24" s="21">
        <f>(D24-D23)/D23</f>
        <v>-3.525504802454719E-3</v>
      </c>
      <c r="G24" s="21">
        <f>G23*(1+F24)</f>
        <v>1.0906354030188927</v>
      </c>
    </row>
    <row r="25" spans="1:18" x14ac:dyDescent="0.55000000000000004">
      <c r="A25" s="1" t="s">
        <v>37</v>
      </c>
      <c r="B25" s="21">
        <v>70042.34336468589</v>
      </c>
      <c r="C25" s="21">
        <v>70779.229735485933</v>
      </c>
      <c r="D25" s="21">
        <f>B25+C25</f>
        <v>140821.57310017181</v>
      </c>
      <c r="F25" s="21">
        <f>(D25-D24)/D24</f>
        <v>1.1561933427701943E-2</v>
      </c>
      <c r="G25" s="21">
        <f>G24*(1+F25)</f>
        <v>1.103245256942492</v>
      </c>
    </row>
    <row r="26" spans="1:18" s="16" customFormat="1" x14ac:dyDescent="0.55000000000000004">
      <c r="A26" s="17" t="s">
        <v>38</v>
      </c>
      <c r="B26" s="16">
        <v>74935.719522841799</v>
      </c>
      <c r="C26" s="16">
        <v>75489.545490589284</v>
      </c>
      <c r="D26" s="16">
        <f>B26+C26</f>
        <v>150425.26501343108</v>
      </c>
      <c r="E26" s="16">
        <f>D26-10000</f>
        <v>140425.26501343108</v>
      </c>
      <c r="F26" s="16">
        <f>(E26-D25)/D25</f>
        <v>-2.8142569211239881E-3</v>
      </c>
      <c r="G26" s="21">
        <f>G25*(1+F26)</f>
        <v>1.1001404413424443</v>
      </c>
      <c r="H26" s="16">
        <v>1.1001404413424443</v>
      </c>
      <c r="J26" s="21">
        <f>E26/D20</f>
        <v>1.0049296934461536</v>
      </c>
      <c r="K26" s="21">
        <f>J26*J20-1</f>
        <v>-1.7077683538695432E-3</v>
      </c>
      <c r="L26" s="21"/>
      <c r="M26" s="21"/>
      <c r="N26" s="21"/>
      <c r="O26" s="21"/>
      <c r="P26" s="21"/>
      <c r="Q26" s="21"/>
      <c r="R26" s="21"/>
    </row>
    <row r="27" spans="1:18" x14ac:dyDescent="0.55000000000000004">
      <c r="A27" s="1" t="s">
        <v>39</v>
      </c>
      <c r="B27" s="21">
        <v>76306.514593322761</v>
      </c>
      <c r="C27" s="21">
        <v>76626.395482644133</v>
      </c>
      <c r="D27" s="21">
        <f>B27+C27</f>
        <v>152932.91007596691</v>
      </c>
      <c r="F27" s="21">
        <f>(D27-D26)/D26</f>
        <v>1.6670371578284576E-2</v>
      </c>
      <c r="G27" s="21">
        <f>G26*(1+F27)</f>
        <v>1.1184801912879208</v>
      </c>
    </row>
    <row r="28" spans="1:18" x14ac:dyDescent="0.55000000000000004">
      <c r="A28" s="1" t="s">
        <v>40</v>
      </c>
      <c r="B28" s="21">
        <v>76653.709281315561</v>
      </c>
      <c r="C28" s="21">
        <v>78993.079560568454</v>
      </c>
      <c r="D28" s="21">
        <f>B28+C28</f>
        <v>155646.788841884</v>
      </c>
      <c r="F28" s="21">
        <f>(D28-D27)/D27</f>
        <v>1.7745551069217328E-2</v>
      </c>
      <c r="G28" s="21">
        <f>G27*(1+F28)</f>
        <v>1.1383282386423283</v>
      </c>
    </row>
    <row r="29" spans="1:18" x14ac:dyDescent="0.55000000000000004">
      <c r="A29" s="1" t="s">
        <v>41</v>
      </c>
      <c r="B29" s="21">
        <v>77122.413665960819</v>
      </c>
      <c r="C29" s="21">
        <v>78773.761240668668</v>
      </c>
      <c r="D29" s="21">
        <f>B29+C29</f>
        <v>155896.17490662949</v>
      </c>
      <c r="F29" s="21">
        <f>(D29-D28)/D28</f>
        <v>1.602256407607793E-3</v>
      </c>
      <c r="G29" s="21">
        <f>G28*(1+F29)</f>
        <v>1.1401521323566537</v>
      </c>
    </row>
    <row r="30" spans="1:18" x14ac:dyDescent="0.55000000000000004">
      <c r="A30" s="1" t="s">
        <v>42</v>
      </c>
      <c r="B30" s="21">
        <v>77930.950207665621</v>
      </c>
      <c r="C30" s="21">
        <v>79193.878553656192</v>
      </c>
      <c r="D30" s="21">
        <f>B30+C30</f>
        <v>157124.82876132181</v>
      </c>
      <c r="F30" s="21">
        <f>(D30-D29)/D29</f>
        <v>7.8812315659970503E-3</v>
      </c>
      <c r="G30" s="21">
        <f>G29*(1+F30)</f>
        <v>1.1491379353322217</v>
      </c>
    </row>
    <row r="31" spans="1:18" x14ac:dyDescent="0.55000000000000004">
      <c r="A31" s="1" t="s">
        <v>43</v>
      </c>
      <c r="B31" s="21">
        <v>77422.430393286952</v>
      </c>
      <c r="C31" s="21">
        <v>77775.947779592927</v>
      </c>
      <c r="D31" s="21">
        <f>B31+C31</f>
        <v>155198.37817287986</v>
      </c>
      <c r="F31" s="21">
        <f>(D31-D30)/D30</f>
        <v>-1.2260637632059382E-2</v>
      </c>
      <c r="G31" s="21">
        <f>G30*(1+F31)</f>
        <v>1.1350487715178605</v>
      </c>
    </row>
    <row r="32" spans="1:18" s="16" customFormat="1" x14ac:dyDescent="0.55000000000000004">
      <c r="A32" s="17" t="s">
        <v>44</v>
      </c>
      <c r="B32" s="16">
        <v>80429.881722689126</v>
      </c>
      <c r="C32" s="16">
        <v>81764.912594605208</v>
      </c>
      <c r="D32" s="16">
        <f>B32+C32</f>
        <v>162194.79431729432</v>
      </c>
      <c r="E32" s="16">
        <f>D32-10000</f>
        <v>152194.79431729432</v>
      </c>
      <c r="F32" s="16">
        <f>(E32-D31)/D31</f>
        <v>-1.9353190999455983E-2</v>
      </c>
      <c r="G32" s="21">
        <f>G31*(1+F32)</f>
        <v>1.1130819558489775</v>
      </c>
      <c r="J32" s="21">
        <f>E32/D26</f>
        <v>1.0117635112938324</v>
      </c>
      <c r="K32" s="21"/>
      <c r="L32" s="21"/>
      <c r="M32" s="21"/>
      <c r="N32" s="21"/>
      <c r="O32" s="21"/>
      <c r="P32" s="21"/>
      <c r="Q32" s="21"/>
      <c r="R32" s="21"/>
    </row>
    <row r="33" spans="1:18" x14ac:dyDescent="0.55000000000000004">
      <c r="A33" s="1" t="s">
        <v>45</v>
      </c>
      <c r="B33" s="21">
        <v>81199.680682709499</v>
      </c>
      <c r="C33" s="21">
        <v>84095.876734062462</v>
      </c>
      <c r="D33" s="21">
        <f>B33+C33</f>
        <v>165295.55741677195</v>
      </c>
      <c r="F33" s="21">
        <f>(D33-D32)/D32</f>
        <v>1.9117525396109471E-2</v>
      </c>
      <c r="G33" s="21">
        <f>G32*(1+F33)</f>
        <v>1.1343613284078717</v>
      </c>
    </row>
    <row r="34" spans="1:18" x14ac:dyDescent="0.55000000000000004">
      <c r="A34" s="1" t="s">
        <v>46</v>
      </c>
      <c r="B34" s="21">
        <v>79514.125345079679</v>
      </c>
      <c r="C34" s="21">
        <v>83347.828182357713</v>
      </c>
      <c r="D34" s="21">
        <f>B34+C34</f>
        <v>162861.95352743741</v>
      </c>
      <c r="F34" s="21">
        <f>(D34-D33)/D33</f>
        <v>-1.472274226462429E-2</v>
      </c>
      <c r="G34" s="21">
        <f>G33*(1+F34)</f>
        <v>1.1176604189347659</v>
      </c>
    </row>
    <row r="35" spans="1:18" x14ac:dyDescent="0.55000000000000004">
      <c r="A35" s="1" t="s">
        <v>47</v>
      </c>
      <c r="B35" s="21">
        <v>83029.254314889957</v>
      </c>
      <c r="C35" s="21">
        <v>84961.687438435445</v>
      </c>
      <c r="D35" s="21">
        <f>B35+C35</f>
        <v>167990.9417533254</v>
      </c>
      <c r="F35" s="21">
        <f>(D35-D34)/D34</f>
        <v>3.1492857078027819E-2</v>
      </c>
      <c r="G35" s="21">
        <f>G34*(1+F35)</f>
        <v>1.1528587387700471</v>
      </c>
    </row>
    <row r="36" spans="1:18" x14ac:dyDescent="0.55000000000000004">
      <c r="A36" s="1" t="s">
        <v>48</v>
      </c>
      <c r="B36" s="21">
        <v>84259.326453947288</v>
      </c>
      <c r="C36" s="21">
        <v>85595.366523566307</v>
      </c>
      <c r="D36" s="21">
        <f>B36+C36</f>
        <v>169854.69297751359</v>
      </c>
      <c r="F36" s="21">
        <f>(D36-D35)/D35</f>
        <v>1.1094355473790295E-2</v>
      </c>
      <c r="G36" s="21">
        <f>G35*(1+F36)</f>
        <v>1.1656489634290277</v>
      </c>
    </row>
    <row r="37" spans="1:18" x14ac:dyDescent="0.55000000000000004">
      <c r="A37" s="1" t="s">
        <v>49</v>
      </c>
      <c r="B37" s="21">
        <v>86797.233328953778</v>
      </c>
      <c r="C37" s="21">
        <v>88663.985717772885</v>
      </c>
      <c r="D37" s="21">
        <f>B37+C37</f>
        <v>175461.21904672665</v>
      </c>
      <c r="F37" s="21">
        <f>(D37-D36)/D36</f>
        <v>3.3007778418905863E-2</v>
      </c>
      <c r="G37" s="21">
        <f>G36*(1+F37)</f>
        <v>1.2041244461281202</v>
      </c>
    </row>
    <row r="38" spans="1:18" s="16" customFormat="1" x14ac:dyDescent="0.55000000000000004">
      <c r="A38" s="17" t="s">
        <v>50</v>
      </c>
      <c r="B38" s="16">
        <v>91751.524850134228</v>
      </c>
      <c r="C38" s="16">
        <v>95408.524218055521</v>
      </c>
      <c r="D38" s="16">
        <f>B38+C38</f>
        <v>187160.04906818975</v>
      </c>
      <c r="E38" s="16">
        <f>D38-10000</f>
        <v>177160.04906818975</v>
      </c>
      <c r="F38" s="16">
        <f>(E38-D37)/D37</f>
        <v>9.6820826316651228E-3</v>
      </c>
      <c r="G38" s="21">
        <f>G37*(1+F38)</f>
        <v>1.2157828785143405</v>
      </c>
      <c r="H38" s="16">
        <v>1.2157828785143405</v>
      </c>
      <c r="J38" s="21">
        <f>E38/D32</f>
        <v>1.0922671705580118</v>
      </c>
      <c r="K38" s="21">
        <f>J38*J32-1</f>
        <v>0.10511606775475335</v>
      </c>
      <c r="L38" s="21"/>
      <c r="M38" s="21"/>
      <c r="N38" s="21"/>
      <c r="O38" s="21"/>
      <c r="P38" s="21"/>
      <c r="Q38" s="21"/>
      <c r="R38" s="21"/>
    </row>
    <row r="39" spans="1:18" x14ac:dyDescent="0.55000000000000004">
      <c r="A39" s="1" t="s">
        <v>51</v>
      </c>
      <c r="B39" s="21">
        <v>91943.156930164958</v>
      </c>
      <c r="C39" s="21">
        <v>95848.346876040465</v>
      </c>
      <c r="D39" s="21">
        <f>B39+C39</f>
        <v>187791.50380620541</v>
      </c>
      <c r="F39" s="21">
        <f>(D39-D38)/D38</f>
        <v>3.3738756810519667E-3</v>
      </c>
      <c r="G39" s="21">
        <f>G38*(1+F39)</f>
        <v>1.2198847788015994</v>
      </c>
    </row>
    <row r="40" spans="1:18" x14ac:dyDescent="0.55000000000000004">
      <c r="A40" s="1" t="s">
        <v>52</v>
      </c>
      <c r="B40" s="21">
        <v>93097.381904104957</v>
      </c>
      <c r="C40" s="21">
        <v>94042.514777546225</v>
      </c>
      <c r="D40" s="21">
        <f>B40+C40</f>
        <v>187139.89668165118</v>
      </c>
      <c r="F40" s="21">
        <f>(D40-D39)/D39</f>
        <v>-3.4698434771929993E-3</v>
      </c>
      <c r="G40" s="21">
        <f>G39*(1+F40)</f>
        <v>1.2156519695589476</v>
      </c>
    </row>
    <row r="41" spans="1:18" x14ac:dyDescent="0.55000000000000004">
      <c r="A41" s="1" t="s">
        <v>53</v>
      </c>
      <c r="B41" s="21">
        <v>93956.655792415346</v>
      </c>
      <c r="C41" s="21">
        <v>95297.689309634516</v>
      </c>
      <c r="D41" s="21">
        <f>B41+C41</f>
        <v>189254.34510204988</v>
      </c>
      <c r="F41" s="21">
        <f>(D41-D40)/D40</f>
        <v>1.1298758083615064E-2</v>
      </c>
      <c r="G41" s="21">
        <f>G40*(1+F41)</f>
        <v>1.2293873270768643</v>
      </c>
    </row>
    <row r="42" spans="1:18" x14ac:dyDescent="0.55000000000000004">
      <c r="A42" s="1" t="s">
        <v>54</v>
      </c>
      <c r="B42" s="21">
        <v>95580.683786144204</v>
      </c>
      <c r="C42" s="21">
        <v>98112.95649003594</v>
      </c>
      <c r="D42" s="21">
        <f>B42+C42</f>
        <v>193693.64027618014</v>
      </c>
      <c r="F42" s="21">
        <f>(D42-D41)/D41</f>
        <v>2.3456767514302024E-2</v>
      </c>
      <c r="G42" s="21">
        <f>G41*(1+F42)</f>
        <v>1.2582247797931354</v>
      </c>
    </row>
    <row r="43" spans="1:18" x14ac:dyDescent="0.55000000000000004">
      <c r="A43" s="1" t="s">
        <v>55</v>
      </c>
      <c r="B43" s="21">
        <v>96111.421102611421</v>
      </c>
      <c r="C43" s="21">
        <v>97432.60651939988</v>
      </c>
      <c r="D43" s="21">
        <f>B43+C43</f>
        <v>193544.02762201132</v>
      </c>
      <c r="F43" s="21">
        <f>(D43-D42)/D42</f>
        <v>-7.7241903221758525E-4</v>
      </c>
      <c r="G43" s="21">
        <f>G42*(1+F43)</f>
        <v>1.2572529030264155</v>
      </c>
    </row>
    <row r="44" spans="1:18" s="16" customFormat="1" x14ac:dyDescent="0.55000000000000004">
      <c r="A44" s="17" t="s">
        <v>56</v>
      </c>
      <c r="B44" s="16">
        <v>100988.76781918629</v>
      </c>
      <c r="C44" s="16">
        <v>103243.6858478291</v>
      </c>
      <c r="D44" s="16">
        <f>B44+C44</f>
        <v>204232.45366701539</v>
      </c>
      <c r="E44" s="16">
        <f>D44-10000</f>
        <v>194232.45366701539</v>
      </c>
      <c r="F44" s="16">
        <f>(E44-D43)/D43</f>
        <v>3.5569480157174407E-3</v>
      </c>
      <c r="G44" s="21">
        <f>G43*(1+F44)</f>
        <v>1.2617248862450903</v>
      </c>
      <c r="J44" s="21">
        <f>E44/D38</f>
        <v>1.0377880035511686</v>
      </c>
      <c r="K44" s="21"/>
      <c r="L44" s="21"/>
      <c r="M44" s="21"/>
      <c r="N44" s="21"/>
      <c r="O44" s="21"/>
      <c r="P44" s="21"/>
      <c r="Q44" s="21"/>
      <c r="R44" s="21"/>
    </row>
    <row r="45" spans="1:18" x14ac:dyDescent="0.55000000000000004">
      <c r="A45" s="1" t="s">
        <v>57</v>
      </c>
      <c r="B45" s="21">
        <v>102302.73702831649</v>
      </c>
      <c r="C45" s="21">
        <v>104257.86892387201</v>
      </c>
      <c r="D45" s="21">
        <f>B45+C45</f>
        <v>206560.60595218849</v>
      </c>
      <c r="F45" s="21">
        <f>(D45-D44)/D44</f>
        <v>1.1399521688991526E-2</v>
      </c>
      <c r="G45" s="21">
        <f>G44*(1+F45)</f>
        <v>1.2761079464513816</v>
      </c>
    </row>
    <row r="46" spans="1:18" x14ac:dyDescent="0.55000000000000004">
      <c r="A46" s="1" t="s">
        <v>58</v>
      </c>
      <c r="B46" s="21">
        <v>100435.8564646922</v>
      </c>
      <c r="C46" s="21">
        <v>102966.9313095398</v>
      </c>
      <c r="D46" s="21">
        <f>B46+C46</f>
        <v>203402.78777423198</v>
      </c>
      <c r="F46" s="21">
        <f>(D46-D45)/D45</f>
        <v>-1.5287610933361754E-2</v>
      </c>
      <c r="G46" s="21">
        <f>G45*(1+F46)</f>
        <v>1.2565993046570616</v>
      </c>
    </row>
    <row r="47" spans="1:18" x14ac:dyDescent="0.55000000000000004">
      <c r="A47" s="1" t="s">
        <v>59</v>
      </c>
      <c r="B47" s="21">
        <v>103982.51743112379</v>
      </c>
      <c r="C47" s="21">
        <v>106141.55430994324</v>
      </c>
      <c r="D47" s="21">
        <f>B47+C47</f>
        <v>210124.07174106705</v>
      </c>
      <c r="F47" s="21">
        <f>(D47-D46)/D46</f>
        <v>3.3044207704249311E-2</v>
      </c>
      <c r="G47" s="21">
        <f>G46*(1+F47)</f>
        <v>1.2981226330811646</v>
      </c>
    </row>
    <row r="48" spans="1:18" x14ac:dyDescent="0.55000000000000004">
      <c r="A48" s="1" t="s">
        <v>60</v>
      </c>
      <c r="B48" s="21">
        <v>101947.5772910005</v>
      </c>
      <c r="C48" s="21">
        <v>104924.19337725521</v>
      </c>
      <c r="D48" s="21">
        <f>B48+C48</f>
        <v>206871.77066825572</v>
      </c>
      <c r="F48" s="21">
        <f>(D48-D47)/D47</f>
        <v>-1.5478003285692534E-2</v>
      </c>
      <c r="G48" s="21">
        <f>G47*(1+F48)</f>
        <v>1.2780302867011026</v>
      </c>
    </row>
    <row r="49" spans="1:18" x14ac:dyDescent="0.55000000000000004">
      <c r="A49" s="1" t="s">
        <v>61</v>
      </c>
      <c r="B49" s="21">
        <v>90115.293814056058</v>
      </c>
      <c r="C49" s="21">
        <v>104137.92399199255</v>
      </c>
      <c r="D49" s="21">
        <f>B49+C49</f>
        <v>194253.2178060486</v>
      </c>
      <c r="F49" s="21">
        <f>(D49-D48)/D48</f>
        <v>-6.099697808669368E-2</v>
      </c>
      <c r="G49" s="21">
        <f>G48*(1+F49)</f>
        <v>1.2000743013090647</v>
      </c>
    </row>
    <row r="50" spans="1:18" s="16" customFormat="1" x14ac:dyDescent="0.55000000000000004">
      <c r="A50" s="17" t="s">
        <v>62</v>
      </c>
      <c r="B50" s="16">
        <v>100112.49624826681</v>
      </c>
      <c r="C50" s="16">
        <v>111437.9664372211</v>
      </c>
      <c r="D50" s="16">
        <f>B50+C50</f>
        <v>211550.4626854879</v>
      </c>
      <c r="E50" s="16">
        <f>D50-10000</f>
        <v>201550.4626854879</v>
      </c>
      <c r="F50" s="16">
        <f>(E50-D49)/D49</f>
        <v>3.756563192031756E-2</v>
      </c>
      <c r="G50" s="21">
        <f>G49*(1+F50)</f>
        <v>1.2451558507890732</v>
      </c>
      <c r="H50" s="16">
        <v>1.2451558507890732</v>
      </c>
      <c r="J50" s="21">
        <f>E50/D44</f>
        <v>0.98686794907776876</v>
      </c>
      <c r="K50" s="21">
        <f>J50*J44-1</f>
        <v>2.4159718642053907E-2</v>
      </c>
      <c r="L50" s="21"/>
      <c r="M50" s="21"/>
      <c r="N50" s="21"/>
      <c r="O50" s="21"/>
      <c r="P50" s="21"/>
      <c r="Q50" s="21"/>
      <c r="R50" s="21"/>
    </row>
    <row r="51" spans="1:18" x14ac:dyDescent="0.55000000000000004">
      <c r="A51" s="1" t="s">
        <v>63</v>
      </c>
      <c r="B51" s="21">
        <v>100748.10073012349</v>
      </c>
      <c r="C51" s="21">
        <v>112048.1753512891</v>
      </c>
      <c r="D51" s="21">
        <f>B51+C51</f>
        <v>212796.27608141259</v>
      </c>
      <c r="F51" s="21">
        <f>(D51-D50)/D50</f>
        <v>5.8889655929367669E-3</v>
      </c>
      <c r="G51" s="21">
        <f>G50*(1+F51)</f>
        <v>1.252488530752214</v>
      </c>
    </row>
    <row r="52" spans="1:18" x14ac:dyDescent="0.55000000000000004">
      <c r="A52" s="1" t="s">
        <v>64</v>
      </c>
      <c r="B52" s="21">
        <v>102589.2784231143</v>
      </c>
      <c r="C52" s="21">
        <v>112847.09455755471</v>
      </c>
      <c r="D52" s="21">
        <f>B52+C52</f>
        <v>215436.37298066902</v>
      </c>
      <c r="F52" s="21">
        <f>(D52-D51)/D51</f>
        <v>1.240668750352741E-2</v>
      </c>
      <c r="G52" s="21">
        <f>G51*(1+F52)</f>
        <v>1.2680277645550089</v>
      </c>
    </row>
    <row r="53" spans="1:18" x14ac:dyDescent="0.55000000000000004">
      <c r="A53" s="1" t="s">
        <v>65</v>
      </c>
      <c r="B53" s="21">
        <v>105319.906369348</v>
      </c>
      <c r="C53" s="21">
        <v>114166.48194752021</v>
      </c>
      <c r="D53" s="21">
        <f>B53+C53</f>
        <v>219486.38831686822</v>
      </c>
      <c r="F53" s="21">
        <f>(D53-D52)/D52</f>
        <v>1.8799125143842833E-2</v>
      </c>
      <c r="G53" s="21">
        <f>G52*(1+F53)</f>
        <v>1.2918655771867458</v>
      </c>
    </row>
    <row r="54" spans="1:18" x14ac:dyDescent="0.55000000000000004">
      <c r="A54" s="1" t="s">
        <v>66</v>
      </c>
      <c r="B54" s="21">
        <v>104610.72850639081</v>
      </c>
      <c r="C54" s="21">
        <v>112869.00831905217</v>
      </c>
      <c r="D54" s="21">
        <f>B54+C54</f>
        <v>217479.73682544299</v>
      </c>
      <c r="F54" s="21">
        <f>(D54-D53)/D53</f>
        <v>-9.1424871802449504E-3</v>
      </c>
      <c r="G54" s="21">
        <f>G53*(1+F54)</f>
        <v>1.2800547127087163</v>
      </c>
    </row>
    <row r="55" spans="1:18" x14ac:dyDescent="0.55000000000000004">
      <c r="A55" s="1" t="s">
        <v>67</v>
      </c>
      <c r="B55" s="21">
        <v>104473.6373951624</v>
      </c>
      <c r="C55" s="21">
        <v>113731.08272188052</v>
      </c>
      <c r="D55" s="21">
        <f>B55+C55</f>
        <v>218204.72011704292</v>
      </c>
      <c r="F55" s="21">
        <f>(D55-D54)/D54</f>
        <v>3.3335670816165559E-3</v>
      </c>
      <c r="G55" s="21">
        <f>G54*(1+F55)</f>
        <v>1.2843218609616702</v>
      </c>
    </row>
    <row r="56" spans="1:18" s="16" customFormat="1" x14ac:dyDescent="0.55000000000000004">
      <c r="A56" s="17" t="s">
        <v>68</v>
      </c>
      <c r="B56" s="16">
        <v>108098.5013910313</v>
      </c>
      <c r="C56" s="16">
        <v>116357.62641926893</v>
      </c>
      <c r="D56" s="16">
        <f>B56+C56</f>
        <v>224456.12781030021</v>
      </c>
      <c r="E56" s="16">
        <f>D56-10000</f>
        <v>214456.12781030021</v>
      </c>
      <c r="F56" s="16">
        <f>(E56-D55)/D55</f>
        <v>-1.7179244815290876E-2</v>
      </c>
      <c r="G56" s="21">
        <f>G55*(1+F56)</f>
        <v>1.2622581812905798</v>
      </c>
      <c r="J56" s="21">
        <f>E56/D50</f>
        <v>1.0137350922703117</v>
      </c>
      <c r="K56" s="21"/>
      <c r="L56" s="21"/>
      <c r="M56" s="21"/>
      <c r="N56" s="21"/>
      <c r="O56" s="21"/>
      <c r="P56" s="21"/>
      <c r="Q56" s="21"/>
      <c r="R56" s="21"/>
    </row>
    <row r="57" spans="1:18" x14ac:dyDescent="0.55000000000000004">
      <c r="A57" s="1" t="s">
        <v>69</v>
      </c>
      <c r="B57" s="21">
        <v>113500.7726791655</v>
      </c>
      <c r="C57" s="21">
        <v>118602.21841915557</v>
      </c>
      <c r="D57" s="21">
        <f>B57+C57</f>
        <v>232102.99109832107</v>
      </c>
      <c r="F57" s="21">
        <f>(D57-D56)/D56</f>
        <v>3.4068409548986031E-2</v>
      </c>
      <c r="G57" s="21">
        <f>G56*(1+F57)</f>
        <v>1.3052613099673456</v>
      </c>
    </row>
    <row r="58" spans="1:18" x14ac:dyDescent="0.55000000000000004">
      <c r="A58" s="1" t="s">
        <v>70</v>
      </c>
      <c r="B58" s="21">
        <v>113296.1784462151</v>
      </c>
      <c r="C58" s="21">
        <v>118214.47536421022</v>
      </c>
      <c r="D58" s="21">
        <f>B58+C58</f>
        <v>231510.65381042531</v>
      </c>
      <c r="F58" s="21">
        <f>(D58-D57)/D57</f>
        <v>-2.5520450429905922E-3</v>
      </c>
      <c r="G58" s="21">
        <f>G57*(1+F58)</f>
        <v>1.3019302243114361</v>
      </c>
    </row>
    <row r="59" spans="1:18" x14ac:dyDescent="0.55000000000000004">
      <c r="A59" s="1" t="s">
        <v>71</v>
      </c>
      <c r="B59" s="21">
        <v>112389.56812478681</v>
      </c>
      <c r="C59" s="21">
        <v>118663.48544708545</v>
      </c>
      <c r="D59" s="21">
        <f>B59+C59</f>
        <v>231053.05357187224</v>
      </c>
      <c r="F59" s="21">
        <f>(D59-D58)/D58</f>
        <v>-1.9765839326244742E-3</v>
      </c>
      <c r="G59" s="21">
        <f>G58*(1+F59)</f>
        <v>1.2993568499486641</v>
      </c>
    </row>
    <row r="60" spans="1:18" x14ac:dyDescent="0.55000000000000004">
      <c r="A60" s="1" t="s">
        <v>72</v>
      </c>
      <c r="B60" s="21">
        <v>110978.8259223124</v>
      </c>
      <c r="C60" s="21">
        <v>118466.02027410813</v>
      </c>
      <c r="D60" s="21">
        <f>B60+C60</f>
        <v>229444.84619642055</v>
      </c>
      <c r="F60" s="21">
        <f>(D60-D59)/D59</f>
        <v>-6.9603381153819487E-3</v>
      </c>
      <c r="G60" s="21">
        <f>G59*(1+F60)</f>
        <v>1.2903128869404836</v>
      </c>
    </row>
    <row r="61" spans="1:18" x14ac:dyDescent="0.55000000000000004">
      <c r="A61" s="1" t="s">
        <v>73</v>
      </c>
      <c r="B61" s="21">
        <v>111922.6832543489</v>
      </c>
      <c r="C61" s="21">
        <v>118986.63554642709</v>
      </c>
      <c r="D61" s="21">
        <f>B61+C61</f>
        <v>230909.31880077597</v>
      </c>
      <c r="F61" s="21">
        <f>(D61-D60)/D60</f>
        <v>6.3826781408798192E-3</v>
      </c>
      <c r="G61" s="21">
        <f>G60*(1+F61)</f>
        <v>1.2985485387988542</v>
      </c>
    </row>
    <row r="62" spans="1:18" s="16" customFormat="1" x14ac:dyDescent="0.55000000000000004">
      <c r="A62" s="17" t="s">
        <v>74</v>
      </c>
      <c r="B62" s="16">
        <v>117722.7773576988</v>
      </c>
      <c r="C62" s="16">
        <v>124660.91325271119</v>
      </c>
      <c r="D62" s="16">
        <f>B62+C62</f>
        <v>242383.69061041001</v>
      </c>
      <c r="E62" s="16">
        <f>D62-10000</f>
        <v>232383.69061041001</v>
      </c>
      <c r="F62" s="16">
        <f>(E62-D61)/D61</f>
        <v>6.3850684645000832E-3</v>
      </c>
      <c r="G62" s="21">
        <f>G61*(1+F62)</f>
        <v>1.3068398601235616</v>
      </c>
      <c r="H62" s="16">
        <v>1.3068398601235616</v>
      </c>
      <c r="J62" s="21">
        <f>E62/D56</f>
        <v>1.0353189858412322</v>
      </c>
      <c r="K62" s="21">
        <f>J62*J56-1</f>
        <v>4.9539187640966986E-2</v>
      </c>
      <c r="L62" s="21"/>
      <c r="M62" s="21"/>
      <c r="N62" s="21"/>
      <c r="O62" s="21"/>
      <c r="P62" s="21"/>
      <c r="Q62" s="21"/>
      <c r="R62" s="21"/>
    </row>
    <row r="63" spans="1:18" x14ac:dyDescent="0.55000000000000004">
      <c r="A63" s="1" t="s">
        <v>75</v>
      </c>
      <c r="B63" s="21">
        <v>119934.182771452</v>
      </c>
      <c r="C63" s="21">
        <v>123752.42080141672</v>
      </c>
      <c r="D63" s="21">
        <f>B63+C63</f>
        <v>243686.60357286874</v>
      </c>
      <c r="F63" s="21">
        <f>(D63-D62)/D62</f>
        <v>5.3754151493342209E-3</v>
      </c>
      <c r="G63" s="21">
        <f>G62*(1+F63)</f>
        <v>1.3138646669054235</v>
      </c>
    </row>
    <row r="64" spans="1:18" x14ac:dyDescent="0.55000000000000004">
      <c r="A64" s="1" t="s">
        <v>76</v>
      </c>
      <c r="B64" s="21">
        <v>121751.8287371264</v>
      </c>
      <c r="C64" s="21">
        <v>128044.72380656663</v>
      </c>
      <c r="D64" s="21">
        <f>B64+C64</f>
        <v>249796.55254369305</v>
      </c>
      <c r="F64" s="21">
        <f>(D64-D63)/D63</f>
        <v>2.5072978494680643E-2</v>
      </c>
      <c r="G64" s="21">
        <f>G63*(1+F64)</f>
        <v>1.3468071674436639</v>
      </c>
      <c r="K64" s="21">
        <f>D64/D62-1</f>
        <v>3.0583171312454027E-2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Adjust</vt:lpstr>
      <vt:lpstr>Analysis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2021-07-16T07:39:06Z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