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KiCost!$P$5:$U$65</definedName>
    <definedName function="false" hidden="false" name="global_part_data" vbProcedure="false">KiCost!$A$5:$I$65</definedName>
    <definedName function="false" hidden="false" name="mouser_part_data" vbProcedure="false">KiCost!$V$5:$AA$65</definedName>
    <definedName function="false" hidden="false" name="newark_part_data" vbProcedure="false">KiCost!$J$5:$O$65</definedName>
    <definedName function="false" hidden="false" name="TotalCost" vbProcedure="false">KiCost!$I$2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<sst xmlns="http://schemas.openxmlformats.org/spreadsheetml/2006/main" count="432" uniqueCount="267">
  <si>
    <t>Board Qty:</t>
  </si>
  <si>
    <t>Total Cost:</t>
  </si>
  <si>
    <t>Unit Cost:</t>
  </si>
  <si>
    <t>Global Part Info</t>
  </si>
  <si>
    <t>Newark</t>
  </si>
  <si>
    <t>Digi-Key</t>
  </si>
  <si>
    <t>Mouser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</si>
  <si>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</si>
  <si>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</si>
  <si>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</si>
  <si>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</si>
  <si>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</si>
  <si>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</si>
  <si>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</si>
  <si>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</si>
  <si>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</si>
  <si>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</si>
  <si>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</si>
  <si>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</si>
  <si>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</si>
  <si>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B1-B3</t>
  </si>
  <si>
    <t>I_O</t>
  </si>
  <si>
    <t>uCm:I_O</t>
  </si>
  <si>
    <t>B10</t>
  </si>
  <si>
    <t>PC6</t>
  </si>
  <si>
    <t>B11</t>
  </si>
  <si>
    <t>PC7</t>
  </si>
  <si>
    <t>B4,B12</t>
  </si>
  <si>
    <t>PB0</t>
  </si>
  <si>
    <t>B7,B9</t>
  </si>
  <si>
    <t>PC1</t>
  </si>
  <si>
    <t>B8</t>
  </si>
  <si>
    <t>PC0</t>
  </si>
  <si>
    <t>BT1</t>
  </si>
  <si>
    <t>BATT_HOLDER</t>
  </si>
  <si>
    <t>uCm:CR2032</t>
  </si>
  <si>
    <t>3003</t>
  </si>
  <si>
    <t>534-3003</t>
  </si>
  <si>
    <t>Link</t>
  </si>
  <si>
    <t>BT2</t>
  </si>
  <si>
    <t>BATT_COIN</t>
  </si>
  <si>
    <t>CR2032</t>
  </si>
  <si>
    <t>13C1019</t>
  </si>
  <si>
    <t>658-CR2032</t>
  </si>
  <si>
    <t>C1,C4</t>
  </si>
  <si>
    <t>100n</t>
  </si>
  <si>
    <t>uCm:c_0805</t>
  </si>
  <si>
    <t>CL21B104KCC5PNC</t>
  </si>
  <si>
    <t>87R4068</t>
  </si>
  <si>
    <t>1276-2447-1-ND</t>
  </si>
  <si>
    <t>C12,C15</t>
  </si>
  <si>
    <t>10nF</t>
  </si>
  <si>
    <t>CL21B103KBANNNC</t>
  </si>
  <si>
    <t>06R3733</t>
  </si>
  <si>
    <t>1276-1015-1-ND</t>
  </si>
  <si>
    <t>C16,C18</t>
  </si>
  <si>
    <t>100uF 10V</t>
  </si>
  <si>
    <t>uCm:C_2917_HandSoldering</t>
  </si>
  <si>
    <t>TPSD107M010R0050</t>
  </si>
  <si>
    <t>75M2941</t>
  </si>
  <si>
    <t>478-4095-1-ND</t>
  </si>
  <si>
    <t>581-TPSD107M010R0050</t>
  </si>
  <si>
    <t>C2,C3</t>
  </si>
  <si>
    <t>22pF</t>
  </si>
  <si>
    <t>uCm:c_0603</t>
  </si>
  <si>
    <t>CL10C220JB8NNNC</t>
  </si>
  <si>
    <t>90R7643</t>
  </si>
  <si>
    <t>1276-1023-1-ND</t>
  </si>
  <si>
    <t>C27</t>
  </si>
  <si>
    <t>100uF</t>
  </si>
  <si>
    <t>uCm:C_ELCO_SMD_6x8</t>
  </si>
  <si>
    <t>UWT1V101MCL1GS</t>
  </si>
  <si>
    <t>58R3591</t>
  </si>
  <si>
    <t>493-2203-1-ND</t>
  </si>
  <si>
    <t>647-UWT1V101MCL1S</t>
  </si>
  <si>
    <t>C5,C6</t>
  </si>
  <si>
    <t>330uF 25V</t>
  </si>
  <si>
    <t>uCm:C_ELCO_SMD_8x10</t>
  </si>
  <si>
    <t>UCL1E331MNL1GS</t>
  </si>
  <si>
    <t>84R9000</t>
  </si>
  <si>
    <t>493-3943-1-ND</t>
  </si>
  <si>
    <t>647-UCL1E331MNL1GS</t>
  </si>
  <si>
    <t>C7-C11,C13,C14,C17,C23,C28,C29,C31</t>
  </si>
  <si>
    <t>100nF</t>
  </si>
  <si>
    <t>D1,D3,D4,D9</t>
  </si>
  <si>
    <t>ES1D-13-F</t>
  </si>
  <si>
    <t>uCm:Diode-SMA</t>
  </si>
  <si>
    <t>23T5896</t>
  </si>
  <si>
    <t>ES1D-FDICT-ND</t>
  </si>
  <si>
    <t>621-ES1D-F</t>
  </si>
  <si>
    <t>D2,D10</t>
  </si>
  <si>
    <t>SS35</t>
  </si>
  <si>
    <t>uCm:DO-214AB</t>
  </si>
  <si>
    <t>512-SS35</t>
  </si>
  <si>
    <t>D5</t>
  </si>
  <si>
    <t>5V0</t>
  </si>
  <si>
    <t>uCm:led_0805</t>
  </si>
  <si>
    <t>LG M67K-H1J2-24-Z</t>
  </si>
  <si>
    <t>475-2730-1-ND</t>
  </si>
  <si>
    <t>720-LGM67KH1J224Z</t>
  </si>
  <si>
    <t>D6</t>
  </si>
  <si>
    <t>3V3</t>
  </si>
  <si>
    <t>D7</t>
  </si>
  <si>
    <t>BLINK</t>
  </si>
  <si>
    <t>D8</t>
  </si>
  <si>
    <t>12V</t>
  </si>
  <si>
    <t>G1,G2</t>
  </si>
  <si>
    <t>Logo_Wyolum</t>
  </si>
  <si>
    <t>uCm:Logo-WL3</t>
  </si>
  <si>
    <t>G3,G4</t>
  </si>
  <si>
    <t>Logo_OH</t>
  </si>
  <si>
    <t>uCm:OSHW_6mm</t>
  </si>
  <si>
    <t>J1</t>
  </si>
  <si>
    <t>5V_EXT</t>
  </si>
  <si>
    <t>uCm:Header_2</t>
  </si>
  <si>
    <t>PRPC002SFAN-RC</t>
  </si>
  <si>
    <t>S1211EC-02-ND</t>
  </si>
  <si>
    <t>J2</t>
  </si>
  <si>
    <t>3V3_EXT</t>
  </si>
  <si>
    <t>L1,L2</t>
  </si>
  <si>
    <t>33uH</t>
  </si>
  <si>
    <t>uCm:Ind_Schott_330uH</t>
  </si>
  <si>
    <t>34595</t>
  </si>
  <si>
    <t>02N4623</t>
  </si>
  <si>
    <t>571-734595-1</t>
  </si>
  <si>
    <t>P1</t>
  </si>
  <si>
    <t>AREF</t>
  </si>
  <si>
    <t>uCm:ShortLink2</t>
  </si>
  <si>
    <t>P11</t>
  </si>
  <si>
    <t>VSel_Vlv</t>
  </si>
  <si>
    <t>uCm:Header_3</t>
  </si>
  <si>
    <t>PREC003SAAN-RC</t>
  </si>
  <si>
    <t>S1012EC-03-ND</t>
  </si>
  <si>
    <t>P13</t>
  </si>
  <si>
    <t>PWR_IN</t>
  </si>
  <si>
    <t>P14</t>
  </si>
  <si>
    <t>X_VALVE</t>
  </si>
  <si>
    <t>uCm:X_Valve_2</t>
  </si>
  <si>
    <t>X-1-05-S-F</t>
  </si>
  <si>
    <t>P17</t>
  </si>
  <si>
    <t>PUMP</t>
  </si>
  <si>
    <t>uCm:Pump_P54E01R_02</t>
  </si>
  <si>
    <t>P54E01R</t>
  </si>
  <si>
    <t>P18</t>
  </si>
  <si>
    <t>Pump_Cable</t>
  </si>
  <si>
    <t>P24</t>
  </si>
  <si>
    <t>uCm:JACK_ALIM</t>
  </si>
  <si>
    <t>PJ-002B</t>
  </si>
  <si>
    <t>CP-002B-ND</t>
  </si>
  <si>
    <t>490-PJ-002B</t>
  </si>
  <si>
    <t>P34</t>
  </si>
  <si>
    <t>VSel_Vlv2</t>
  </si>
  <si>
    <t>P38</t>
  </si>
  <si>
    <t>X_VALVE2</t>
  </si>
  <si>
    <t>P4</t>
  </si>
  <si>
    <t>ICSP</t>
  </si>
  <si>
    <t>uCm:Header_ISP</t>
  </si>
  <si>
    <t>PREC003DAAN-RC</t>
  </si>
  <si>
    <t>S2012EC-03-ND</t>
  </si>
  <si>
    <t>P5</t>
  </si>
  <si>
    <t>FTDI</t>
  </si>
  <si>
    <t>uCm:Header_FTDI</t>
  </si>
  <si>
    <t>PREC006SAAN-RC</t>
  </si>
  <si>
    <t>S1012EC-06-ND</t>
  </si>
  <si>
    <t>P7</t>
  </si>
  <si>
    <t>GAGE_PR</t>
  </si>
  <si>
    <t>uCm:HCEM500GUH9P3</t>
  </si>
  <si>
    <t>HCEM500GUH9P3</t>
  </si>
  <si>
    <t>P9,P10</t>
  </si>
  <si>
    <t>C3SB</t>
  </si>
  <si>
    <t>uCm:pin_strip_4-90</t>
  </si>
  <si>
    <t>PREC004SAAN-RC</t>
  </si>
  <si>
    <t>S1012EC-04-ND</t>
  </si>
  <si>
    <t>Q1-Q4</t>
  </si>
  <si>
    <t>BCP5416TA</t>
  </si>
  <si>
    <t>uCm:SOT223</t>
  </si>
  <si>
    <t>BCP5416TACT-ND</t>
  </si>
  <si>
    <t>522-BCP5416TA</t>
  </si>
  <si>
    <t>R1-R3,R21,R22</t>
  </si>
  <si>
    <t>10k</t>
  </si>
  <si>
    <t>uCm:r_0805</t>
  </si>
  <si>
    <t>RMCF0805JT10K0</t>
  </si>
  <si>
    <t>83R8240</t>
  </si>
  <si>
    <t>RMCF0805JT10K0CT-ND</t>
  </si>
  <si>
    <t>R10,R13</t>
  </si>
  <si>
    <t>1k</t>
  </si>
  <si>
    <t>RMCF0805JT1K00</t>
  </si>
  <si>
    <t>65J1337</t>
  </si>
  <si>
    <t>RMCF0805JT1K00CT-ND</t>
  </si>
  <si>
    <t>R4,R11</t>
  </si>
  <si>
    <t>R5</t>
  </si>
  <si>
    <t>4k7</t>
  </si>
  <si>
    <t>RMCF0805JT4K70</t>
  </si>
  <si>
    <t>65J2003</t>
  </si>
  <si>
    <t>RMCF0805JT4K70CT-ND</t>
  </si>
  <si>
    <t>R6</t>
  </si>
  <si>
    <t>R8</t>
  </si>
  <si>
    <t>330E</t>
  </si>
  <si>
    <t>RMCF0805JT330R</t>
  </si>
  <si>
    <t>65T8817</t>
  </si>
  <si>
    <t>RMCF0805JT330RCT-ND</t>
  </si>
  <si>
    <t>R9</t>
  </si>
  <si>
    <t>120E</t>
  </si>
  <si>
    <t>RMCF0805JT120R</t>
  </si>
  <si>
    <t>65T8783</t>
  </si>
  <si>
    <t>RMCF0805JT120RCT-ND</t>
  </si>
  <si>
    <t>SC6,SC7,SC9,SC10</t>
  </si>
  <si>
    <t>SCREW</t>
  </si>
  <si>
    <t>uCm:vite_3mm</t>
  </si>
  <si>
    <t>SP1</t>
  </si>
  <si>
    <t>BUZZER</t>
  </si>
  <si>
    <t>uCm:Speaker</t>
  </si>
  <si>
    <t>PS1240P02BT</t>
  </si>
  <si>
    <t>17T6875</t>
  </si>
  <si>
    <t>445-2525-1-ND</t>
  </si>
  <si>
    <t>810-PS1240P02BT</t>
  </si>
  <si>
    <t>SW1</t>
  </si>
  <si>
    <t>Reset</t>
  </si>
  <si>
    <t>uCm:SW_PB_V_H</t>
  </si>
  <si>
    <t>FSMRA3JH</t>
  </si>
  <si>
    <t>78R8645</t>
  </si>
  <si>
    <t>450-1657-ND</t>
  </si>
  <si>
    <t>506-FSMRA3JH</t>
  </si>
  <si>
    <t>SW2</t>
  </si>
  <si>
    <t>INT0</t>
  </si>
  <si>
    <t>SW3</t>
  </si>
  <si>
    <t>INT1</t>
  </si>
  <si>
    <t>U1</t>
  </si>
  <si>
    <t>TXB0104D</t>
  </si>
  <si>
    <t>uCm:TXB0104D</t>
  </si>
  <si>
    <t>TXB0104DR</t>
  </si>
  <si>
    <t>296-21928-1-ND</t>
  </si>
  <si>
    <t>595-TXB0104DR</t>
  </si>
  <si>
    <t>U2</t>
  </si>
  <si>
    <t>LM2675-5.0</t>
  </si>
  <si>
    <t>uCm:SO8E</t>
  </si>
  <si>
    <t>LM2675MX-5.0/NOPB</t>
  </si>
  <si>
    <t>41K4145</t>
  </si>
  <si>
    <t>LM2675MX-5.0/NOPBCT-ND</t>
  </si>
  <si>
    <t>926-LM2675MX-5.0NOPB</t>
  </si>
  <si>
    <t>U3</t>
  </si>
  <si>
    <t>LM2675-3.3</t>
  </si>
  <si>
    <t>LM2675MX-3.3/NOPB</t>
  </si>
  <si>
    <t>41K4144</t>
  </si>
  <si>
    <t>LM2675MX-3.3/NOPBCT-ND</t>
  </si>
  <si>
    <t>926-LM2675MX33NOPB</t>
  </si>
  <si>
    <t>U5</t>
  </si>
  <si>
    <t>DS3231N</t>
  </si>
  <si>
    <t>uCm:DS3231</t>
  </si>
  <si>
    <t>DS3231S#</t>
  </si>
  <si>
    <t>46W4210</t>
  </si>
  <si>
    <t>DS3231S#-ND</t>
  </si>
  <si>
    <t>700-DS3231S#</t>
  </si>
  <si>
    <t>U7</t>
  </si>
  <si>
    <t>ATMEGA328-AU-ND</t>
  </si>
  <si>
    <t>uCm:TQFP32</t>
  </si>
  <si>
    <t>ATMEGA328-AU</t>
  </si>
  <si>
    <t>68T2926</t>
  </si>
  <si>
    <t>556-ATMEGA328-AU</t>
  </si>
  <si>
    <t>W1,W2</t>
  </si>
  <si>
    <t>EN</t>
  </si>
  <si>
    <t>X1</t>
  </si>
  <si>
    <t>16MHz</t>
  </si>
  <si>
    <t>uCm:Xtal_SMD3</t>
  </si>
  <si>
    <t>TSX-3225 16.0000MF09Z-AC3</t>
  </si>
  <si>
    <t>SER4069CT-ND</t>
  </si>
  <si>
    <t>732-TX325-16F09Z-AC3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</si>
</sst>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A2AE06"/>
        <bgColor rgb="FF8080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Calibri"/>
        <family val="2"/>
        <charset val="1"/>
      </font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ouser.com/ProductDetail/Keystone-Electronics/3003/?qs=sGAEpiMZZMsQtlBhqKq43UjvIYJWuKJP" TargetMode="External"/><Relationship Id="rId3" Type="http://schemas.openxmlformats.org/officeDocument/2006/relationships/hyperlink" Target="http://www.newark.com/panasonic-batteries/cr2032/lithium-battery-3v-coin-cell/dp/13C1019" TargetMode="External"/><Relationship Id="rId4" Type="http://schemas.openxmlformats.org/officeDocument/2006/relationships/hyperlink" Target="http://www.mouser.com/ProductDetail/Panasonic-Battery/CR2032/?qs=sGAEpiMZZMtLck3p7ZBovbxA0OP75j3l" TargetMode="External"/><Relationship Id="rId5" Type="http://schemas.openxmlformats.org/officeDocument/2006/relationships/hyperlink" Target="http://www.newark.com/tdk/c2012x7r2a104k125aa/ceramic-capacitor-0-1uf-100v-x7r/dp/87R4068" TargetMode="External"/><Relationship Id="rId6" Type="http://schemas.openxmlformats.org/officeDocument/2006/relationships/hyperlink" Target="http://www.digikey.com/product-detail/en/CL21B104KCC5PNC/1276-2447-1-ND/3890533" TargetMode="External"/><Relationship Id="rId7" Type="http://schemas.openxmlformats.org/officeDocument/2006/relationships/hyperlink" Target="http://www.newark.com/multicomp/mc0805b103k500ct/ceramic-capacitor-0-01uf-50v-x7r/dp/06R3733" TargetMode="External"/><Relationship Id="rId8" Type="http://schemas.openxmlformats.org/officeDocument/2006/relationships/hyperlink" Target="http://www.digikey.com/product-detail/en/CL21B103KBANNNC/1276-1015-1-ND/3889101" TargetMode="External"/><Relationship Id="rId9" Type="http://schemas.openxmlformats.org/officeDocument/2006/relationships/hyperlink" Target="http://www.newark.com/avx/tpsd107m010r0050/tantalum-capacitor-100uf-10v-0/dp/75M2941" TargetMode="External"/><Relationship Id="rId10" Type="http://schemas.openxmlformats.org/officeDocument/2006/relationships/hyperlink" Target="http://www.digikey.com/product-detail/en/TPSD107M010R0050/478-4095-1-ND/1164431" TargetMode="External"/><Relationship Id="rId11" Type="http://schemas.openxmlformats.org/officeDocument/2006/relationships/hyperlink" Target="http://www.mouser.com/Search/Refine.aspx?Keyword=TPSD107M010R0050" TargetMode="External"/><Relationship Id="rId12" Type="http://schemas.openxmlformats.org/officeDocument/2006/relationships/hyperlink" Target="http://www.newark.com/tdk/c1608c0g1h220j080aa/ceramic-capacitor-22pf-50v-c0g/dp/90R7643" TargetMode="External"/><Relationship Id="rId13" Type="http://schemas.openxmlformats.org/officeDocument/2006/relationships/hyperlink" Target="http://www.digikey.com/product-detail/en/CL10C220JB8NNNC/1276-1023-1-ND/3889109" TargetMode="External"/><Relationship Id="rId14" Type="http://schemas.openxmlformats.org/officeDocument/2006/relationships/hyperlink" Target="http://www.newark.com/nichicon/uwt1v101mcl1gs/aluminum-electrolytic-capacitor/dp/58R3591" TargetMode="External"/><Relationship Id="rId15" Type="http://schemas.openxmlformats.org/officeDocument/2006/relationships/hyperlink" Target="http://www.digikey.com/product-detail/en/UWT1V101MCL1GS/493-2203-1-ND/590178" TargetMode="External"/><Relationship Id="rId16" Type="http://schemas.openxmlformats.org/officeDocument/2006/relationships/hyperlink" Target="http://www.mouser.com/Search/Refine.aspx?Keyword=UWT1V101MCL1GS" TargetMode="External"/><Relationship Id="rId17" Type="http://schemas.openxmlformats.org/officeDocument/2006/relationships/hyperlink" Target="http://www.newark.com/nichicon/ucl1e331mnl1gs/aluminum-electrolytic-capacitor/dp/84R9000" TargetMode="External"/><Relationship Id="rId18" Type="http://schemas.openxmlformats.org/officeDocument/2006/relationships/hyperlink" Target="http://www.digikey.com/product-detail/en/UCL1E331MNL1GS/493-3943-1-ND/2300370" TargetMode="External"/><Relationship Id="rId19" Type="http://schemas.openxmlformats.org/officeDocument/2006/relationships/hyperlink" Target="http://www.mouser.com/Search/Refine.aspx?Keyword=UCL1E331MNL1GS" TargetMode="External"/><Relationship Id="rId20" Type="http://schemas.openxmlformats.org/officeDocument/2006/relationships/hyperlink" Target="http://www.newark.com/tdk/c2012x7r2a104k125aa/ceramic-capacitor-0-1uf-100v-x7r/dp/87R4068" TargetMode="External"/><Relationship Id="rId21" Type="http://schemas.openxmlformats.org/officeDocument/2006/relationships/hyperlink" Target="http://www.digikey.com/product-detail/en/CL21B104KCC5PNC/1276-2447-1-ND/3890533" TargetMode="External"/><Relationship Id="rId22" Type="http://schemas.openxmlformats.org/officeDocument/2006/relationships/hyperlink" Target="http://www.newark.com/webapp/wcs/stores/servlet/Search?catalogId=15003&amp;langId=-1&amp;storeId=10194&amp;gs=true&amp;st=ES1D-13-F" TargetMode="External"/><Relationship Id="rId23" Type="http://schemas.openxmlformats.org/officeDocument/2006/relationships/hyperlink" Target="http://www.digikey.com/product-detail/en/ES1D-13-F/ES1D-FDICT-ND/768882" TargetMode="External"/><Relationship Id="rId24" Type="http://schemas.openxmlformats.org/officeDocument/2006/relationships/hyperlink" Target="http://www.mouser.com/Search/Refine.aspx?Keyword=ES1D-13-F" TargetMode="External"/><Relationship Id="rId25" Type="http://schemas.openxmlformats.org/officeDocument/2006/relationships/hyperlink" Target="http://www.mouser.com/ProductDetail/Fairchild-Semiconductor/SS35/?qs=sGAEpiMZZMv%252bkWzvOmGqmmaLmAIVtKWI" TargetMode="External"/><Relationship Id="rId26" Type="http://schemas.openxmlformats.org/officeDocument/2006/relationships/hyperlink" Target="http://www.digikey.com/product-detail/en/LG%20M67K-H1J2-24-Z/475-2730-1-ND/1938897" TargetMode="External"/><Relationship Id="rId27" Type="http://schemas.openxmlformats.org/officeDocument/2006/relationships/hyperlink" Target="http://www.mouser.com/Search/Refine.aspx?Keyword=LG%20M67K-H1J2-24-Z" TargetMode="External"/><Relationship Id="rId28" Type="http://schemas.openxmlformats.org/officeDocument/2006/relationships/hyperlink" Target="http://www.digikey.com/product-detail/en/LG%20M67K-H1J2-24-Z/475-2730-1-ND/1938897" TargetMode="External"/><Relationship Id="rId29" Type="http://schemas.openxmlformats.org/officeDocument/2006/relationships/hyperlink" Target="http://www.mouser.com/Search/Refine.aspx?Keyword=LG%20M67K-H1J2-24-Z" TargetMode="External"/><Relationship Id="rId30" Type="http://schemas.openxmlformats.org/officeDocument/2006/relationships/hyperlink" Target="http://www.digikey.com/product-detail/en/LG%20M67K-H1J2-24-Z/475-2730-1-ND/1938897" TargetMode="External"/><Relationship Id="rId31" Type="http://schemas.openxmlformats.org/officeDocument/2006/relationships/hyperlink" Target="http://www.mouser.com/Search/Refine.aspx?Keyword=LG%20M67K-H1J2-24-Z" TargetMode="External"/><Relationship Id="rId32" Type="http://schemas.openxmlformats.org/officeDocument/2006/relationships/hyperlink" Target="http://www.digikey.com/product-detail/en/LG%20M67K-H1J2-24-Z/475-2730-1-ND/1938897" TargetMode="External"/><Relationship Id="rId33" Type="http://schemas.openxmlformats.org/officeDocument/2006/relationships/hyperlink" Target="http://www.mouser.com/Search/Refine.aspx?Keyword=LG%20M67K-H1J2-24-Z" TargetMode="External"/><Relationship Id="rId34" Type="http://schemas.openxmlformats.org/officeDocument/2006/relationships/hyperlink" Target="http://www.digikey.com/scripts/DkSearch/dksus.dll?WT.z_header=search_go&amp;lang=en&amp;keywords=PRPC002SFAN-RC" TargetMode="External"/><Relationship Id="rId35" Type="http://schemas.openxmlformats.org/officeDocument/2006/relationships/hyperlink" Target="http://www.digikey.com/scripts/DkSearch/dksus.dll?WT.z_header=search_go&amp;lang=en&amp;keywords=PRPC002SFAN-RC" TargetMode="External"/><Relationship Id="rId36" Type="http://schemas.openxmlformats.org/officeDocument/2006/relationships/hyperlink" Target="http://www.newark.com/webapp/wcs/stores/servlet/Search?catalogId=15003&amp;langId=-1&amp;storeId=10194&amp;gs=true&amp;st=34595" TargetMode="External"/><Relationship Id="rId37" Type="http://schemas.openxmlformats.org/officeDocument/2006/relationships/hyperlink" Target="http://www.mouser.com/ProductDetail/TE-Connectivity/734595-1/?qs=sGAEpiMZZMuDGvNOpmBhkSctutTq8hR5" TargetMode="External"/><Relationship Id="rId38" Type="http://schemas.openxmlformats.org/officeDocument/2006/relationships/hyperlink" Target="http://www.digikey.com/scripts/DkSearch/dksus.dll?WT.z_header=search_go&amp;lang=en&amp;keywords=PREC003SAAN-RC" TargetMode="External"/><Relationship Id="rId39" Type="http://schemas.openxmlformats.org/officeDocument/2006/relationships/hyperlink" Target="http://www.digikey.com/scripts/DkSearch/dksus.dll?WT.z_header=search_go&amp;lang=en&amp;keywords=PRPC002SFAN-RC" TargetMode="External"/><Relationship Id="rId40" Type="http://schemas.openxmlformats.org/officeDocument/2006/relationships/hyperlink" Target="http://www.digikey.com/product-detail/en/PJ-002B/CP-002B-ND/96965" TargetMode="External"/><Relationship Id="rId41" Type="http://schemas.openxmlformats.org/officeDocument/2006/relationships/hyperlink" Target="http://www.mouser.com/ProductDetail/CUI/PJ-002B/?qs=sGAEpiMZZMtnOp%252bbbqA009lE0K0K%252bPZGAcHfKO%2FrYfWyh3karerFwA%3D%3D" TargetMode="External"/><Relationship Id="rId42" Type="http://schemas.openxmlformats.org/officeDocument/2006/relationships/hyperlink" Target="http://www.digikey.com/scripts/DkSearch/dksus.dll?WT.z_header=search_go&amp;lang=en&amp;keywords=PREC003SAAN-RC" TargetMode="External"/><Relationship Id="rId43" Type="http://schemas.openxmlformats.org/officeDocument/2006/relationships/hyperlink" Target="http://www.digikey.com/scripts/DkSearch/dksus.dll?WT.z_header=search_go&amp;lang=en&amp;keywords=PREC003DAAN-RC" TargetMode="External"/><Relationship Id="rId44" Type="http://schemas.openxmlformats.org/officeDocument/2006/relationships/hyperlink" Target="http://www.digikey.com/scripts/DkSearch/dksus.dll?WT.z_header=search_go&amp;lang=en&amp;keywords=PREC006SAAN-RC" TargetMode="External"/><Relationship Id="rId45" Type="http://schemas.openxmlformats.org/officeDocument/2006/relationships/hyperlink" Target="http://www.digikey.com/scripts/DkSearch/dksus.dll?WT.z_header=search_go&amp;lang=en&amp;keywords=PREC004SAAN-RC" TargetMode="External"/><Relationship Id="rId46" Type="http://schemas.openxmlformats.org/officeDocument/2006/relationships/hyperlink" Target="http://www.digikey.com/product-detail/en/BCP5416TA/BCP5416TACT-ND/2712056" TargetMode="External"/><Relationship Id="rId47" Type="http://schemas.openxmlformats.org/officeDocument/2006/relationships/hyperlink" Target="http://www.mouser.com/ProductDetail/Diodes-Incorporated/BCP5416TA/?qs=sGAEpiMZZMshyDBzk1%2FWi3iNNLfWaQ8YKtAY3OiBNnw%3D" TargetMode="External"/><Relationship Id="rId48" Type="http://schemas.openxmlformats.org/officeDocument/2006/relationships/hyperlink" Target="http://www.newark.com/vishay-dale/crcw080510k0jneb/res-thick-film-10k-5-0-125w-0805/dp/83R8240" TargetMode="External"/><Relationship Id="rId49" Type="http://schemas.openxmlformats.org/officeDocument/2006/relationships/hyperlink" Target="http://www.digikey.com/product-detail/en/RMCF0805JT10K0/RMCF0805JT10K0CT-ND/1942577" TargetMode="External"/><Relationship Id="rId50" Type="http://schemas.openxmlformats.org/officeDocument/2006/relationships/hyperlink" Target="http://www.newark.com/vishay-dale/crcw08051k00jneb/res-thick-film-1k-5-0-125w-0805/dp/65J1337" TargetMode="External"/><Relationship Id="rId51" Type="http://schemas.openxmlformats.org/officeDocument/2006/relationships/hyperlink" Target="http://www.digikey.com/product-detail/en/RMCF0805JT1K00/RMCF0805JT1K00CT-ND/1942557" TargetMode="External"/><Relationship Id="rId52" Type="http://schemas.openxmlformats.org/officeDocument/2006/relationships/hyperlink" Target="http://www.newark.com/vishay-dale/crcw080510k0jneb/res-thick-film-10k-5-0-125w-0805/dp/83R8240" TargetMode="External"/><Relationship Id="rId53" Type="http://schemas.openxmlformats.org/officeDocument/2006/relationships/hyperlink" Target="http://www.digikey.com/product-detail/en/RMCF0805JT10K0/RMCF0805JT10K0CT-ND/1942577" TargetMode="External"/><Relationship Id="rId54" Type="http://schemas.openxmlformats.org/officeDocument/2006/relationships/hyperlink" Target="http://www.newark.com/vishay-dale/crcw08054k70jneb/res-thick-film-4k7-5-0-125w-0805/dp/65J2003" TargetMode="External"/><Relationship Id="rId55" Type="http://schemas.openxmlformats.org/officeDocument/2006/relationships/hyperlink" Target="http://www.digikey.com/product-detail/en/RMCF0805JT4K70/RMCF0805JT4K70CT-ND/1942570" TargetMode="External"/><Relationship Id="rId56" Type="http://schemas.openxmlformats.org/officeDocument/2006/relationships/hyperlink" Target="http://www.newark.com/vishay-dale/crcw08051k00jneb/res-thick-film-1k-5-0-125w-0805/dp/65J1337" TargetMode="External"/><Relationship Id="rId57" Type="http://schemas.openxmlformats.org/officeDocument/2006/relationships/hyperlink" Target="http://www.digikey.com/product-detail/en/RMCF0805JT1K00/RMCF0805JT1K00CT-ND/1942557" TargetMode="External"/><Relationship Id="rId58" Type="http://schemas.openxmlformats.org/officeDocument/2006/relationships/hyperlink" Target="http://www.newark.com/panasonic-electronic-components/erj-6geyj331v/res-thick-film-330r-5-0-125w-0805/dp/65T8817" TargetMode="External"/><Relationship Id="rId59" Type="http://schemas.openxmlformats.org/officeDocument/2006/relationships/hyperlink" Target="http://www.digikey.com/product-detail/en/RMCF0805JT330R/RMCF0805JT330RCT-ND/1942547" TargetMode="External"/><Relationship Id="rId60" Type="http://schemas.openxmlformats.org/officeDocument/2006/relationships/hyperlink" Target="http://www.newark.com/panasonic-electronic-components/erj-6geyj121v/res-thick-film-120r-5-0-125w-0805/dp/65T8783" TargetMode="External"/><Relationship Id="rId61" Type="http://schemas.openxmlformats.org/officeDocument/2006/relationships/hyperlink" Target="http://www.digikey.com/product-detail/en/RMCF0805JT120R/RMCF0805JT120RCT-ND/1942540" TargetMode="External"/><Relationship Id="rId62" Type="http://schemas.openxmlformats.org/officeDocument/2006/relationships/hyperlink" Target="http://www.newark.com/webapp/wcs/stores/servlet/Search?catalogId=15003&amp;langId=-1&amp;storeId=10194&amp;gs=true&amp;st=PS1240P02BT" TargetMode="External"/><Relationship Id="rId63" Type="http://schemas.openxmlformats.org/officeDocument/2006/relationships/hyperlink" Target="http://www.digikey.com/product-detail/en/PS1240P02BT/445-2525-1-ND/935930" TargetMode="External"/><Relationship Id="rId64" Type="http://schemas.openxmlformats.org/officeDocument/2006/relationships/hyperlink" Target="http://www.mouser.com/ProductDetail/TDK/PS1240P02BT/?qs=sGAEpiMZZMsK322k1rNFfYfXmCWsjkB8iQfg2vl062k%3D" TargetMode="External"/><Relationship Id="rId65" Type="http://schemas.openxmlformats.org/officeDocument/2006/relationships/hyperlink" Target="http://www.newark.com/webapp/wcs/stores/servlet/Search?catalogId=15003&amp;langId=-1&amp;storeId=10194&amp;gs=true&amp;st=FSMRA3JH" TargetMode="External"/><Relationship Id="rId66" Type="http://schemas.openxmlformats.org/officeDocument/2006/relationships/hyperlink" Target="http://www.digikey.com/scripts/DkSearch/dksus.dll?WT.z_header=search_go&amp;lang=en&amp;keywords=FSMRA3JH" TargetMode="External"/><Relationship Id="rId67" Type="http://schemas.openxmlformats.org/officeDocument/2006/relationships/hyperlink" Target="http://www.mouser.com/ProductDetail/TE-Connectivity-Alcoswitch/FSMRA3JH/?qs=sGAEpiMZZMsgGjVA3toVBAu5bq6V6muH%252bJ6mqoAB0jc%3D" TargetMode="External"/><Relationship Id="rId68" Type="http://schemas.openxmlformats.org/officeDocument/2006/relationships/hyperlink" Target="http://www.newark.com/webapp/wcs/stores/servlet/Search?catalogId=15003&amp;langId=-1&amp;storeId=10194&amp;gs=true&amp;st=FSMRA3JH" TargetMode="External"/><Relationship Id="rId69" Type="http://schemas.openxmlformats.org/officeDocument/2006/relationships/hyperlink" Target="http://www.digikey.com/scripts/DkSearch/dksus.dll?WT.z_header=search_go&amp;lang=en&amp;keywords=FSMRA3JH" TargetMode="External"/><Relationship Id="rId70" Type="http://schemas.openxmlformats.org/officeDocument/2006/relationships/hyperlink" Target="http://www.mouser.com/ProductDetail/TE-Connectivity-Alcoswitch/FSMRA3JH/?qs=sGAEpiMZZMsgGjVA3toVBAu5bq6V6muH%252bJ6mqoAB0jc%3D" TargetMode="External"/><Relationship Id="rId71" Type="http://schemas.openxmlformats.org/officeDocument/2006/relationships/hyperlink" Target="http://www.newark.com/webapp/wcs/stores/servlet/Search?catalogId=15003&amp;langId=-1&amp;storeId=10194&amp;gs=true&amp;st=FSMRA3JH" TargetMode="External"/><Relationship Id="rId72" Type="http://schemas.openxmlformats.org/officeDocument/2006/relationships/hyperlink" Target="http://www.digikey.com/scripts/DkSearch/dksus.dll?WT.z_header=search_go&amp;lang=en&amp;keywords=FSMRA3JH" TargetMode="External"/><Relationship Id="rId73" Type="http://schemas.openxmlformats.org/officeDocument/2006/relationships/hyperlink" Target="http://www.mouser.com/ProductDetail/TE-Connectivity-Alcoswitch/FSMRA3JH/?qs=sGAEpiMZZMsgGjVA3toVBAu5bq6V6muH%252bJ6mqoAB0jc%3D" TargetMode="External"/><Relationship Id="rId74" Type="http://schemas.openxmlformats.org/officeDocument/2006/relationships/hyperlink" Target="http://www.digikey.com/product-detail/en/TXB0104DR/296-21928-1-ND/1629281" TargetMode="External"/><Relationship Id="rId75" Type="http://schemas.openxmlformats.org/officeDocument/2006/relationships/hyperlink" Target="http://www.mouser.com/ProductDetail/Texas-Instruments/TXB0104DR/?qs=sGAEpiMZZMsty6Jaj0%252bBBhonw%2FlHfIB4UaBIjBXTu0U%3D" TargetMode="External"/><Relationship Id="rId76" Type="http://schemas.openxmlformats.org/officeDocument/2006/relationships/hyperlink" Target="http://www.newark.com/texas-instruments/lm2675mx-5-0-nopb/step-down-regulator-8-soic/dp/41K4145" TargetMode="External"/><Relationship Id="rId77" Type="http://schemas.openxmlformats.org/officeDocument/2006/relationships/hyperlink" Target="http://www.digikey.com/product-detail/en/LM2675MX-5.0%2FNOPB/LM2675MX-5.0%2FNOPBCT-ND/3440121" TargetMode="External"/><Relationship Id="rId78" Type="http://schemas.openxmlformats.org/officeDocument/2006/relationships/hyperlink" Target="http://www.mouser.com/ProductDetail/Texas-Instruments/LM2675MX-50-NOPB/?qs=sGAEpiMZZMtitjHzVIkrqaeIqJaO9bXJzfwDVlMH57Q%3D" TargetMode="External"/><Relationship Id="rId79" Type="http://schemas.openxmlformats.org/officeDocument/2006/relationships/hyperlink" Target="http://www.newark.com/webapp/wcs/stores/servlet/Search?catalogId=15003&amp;langId=-1&amp;storeId=10194&amp;gs=true&amp;st=LM2675MX-3.3%2FNOPB" TargetMode="External"/><Relationship Id="rId80" Type="http://schemas.openxmlformats.org/officeDocument/2006/relationships/hyperlink" Target="http://www.digikey.com/product-detail/en/LM2675MX-3.3%2FNOPB/LM2675MX-3.3%2FNOPBCT-ND/3440120" TargetMode="External"/><Relationship Id="rId81" Type="http://schemas.openxmlformats.org/officeDocument/2006/relationships/hyperlink" Target="http://www.mouser.com/ProductDetail/Texas-Instruments/LM2675MX-33-NOPB/?qs=sGAEpiMZZMtitjHzVIkrqaeIqJaO9bXJcWUe3Wul8EE%3D" TargetMode="External"/><Relationship Id="rId82" Type="http://schemas.openxmlformats.org/officeDocument/2006/relationships/hyperlink" Target="http://www.newark.com/maxim-integrated-products/ds3231s/rtc-tcxo--2ppm-i2c-16soic/dp/46W4210" TargetMode="External"/><Relationship Id="rId83" Type="http://schemas.openxmlformats.org/officeDocument/2006/relationships/hyperlink" Target="http://www.digikey.com/product-detail/en/DS3231S%23/DS3231S%23-ND/1197574" TargetMode="External"/><Relationship Id="rId84" Type="http://schemas.openxmlformats.org/officeDocument/2006/relationships/hyperlink" Target="http://www.mouser.com/ProductDetail/Maxim-Integrated/DS3231S/?qs=sGAEpiMZZMtpeOq%2F1QMb1dMUzmKwAGb5LuG0x5vGz%252b8%3D" TargetMode="External"/><Relationship Id="rId85" Type="http://schemas.openxmlformats.org/officeDocument/2006/relationships/hyperlink" Target="http://www.newark.com/webapp/wcs/stores/servlet/Search?catalogId=15003&amp;langId=-1&amp;storeId=10194&amp;gs=true&amp;st=ATMEGA328-AU" TargetMode="External"/><Relationship Id="rId86" Type="http://schemas.openxmlformats.org/officeDocument/2006/relationships/hyperlink" Target="http://www.digikey.com/product-detail/en/ATMEGA328-AU/ATMEGA328-AU-ND/2271029" TargetMode="External"/><Relationship Id="rId87" Type="http://schemas.openxmlformats.org/officeDocument/2006/relationships/hyperlink" Target="http://www.mouser.com/ProductDetail/Atmel/ATMEGA328-AU/?qs=sGAEpiMZZMvqv2n3s2xjse40PngS4U1x0lh%252bvvDKKQk%3D" TargetMode="External"/><Relationship Id="rId88" Type="http://schemas.openxmlformats.org/officeDocument/2006/relationships/hyperlink" Target="http://www.digikey.com/product-detail/en/TSX-3225%2016.0000MF09Z-AC0/SER4069CT-ND/5413938" TargetMode="External"/><Relationship Id="rId89" Type="http://schemas.openxmlformats.org/officeDocument/2006/relationships/hyperlink" Target="http://www.mouser.com/Search/Refine.aspx?Keyword=TSX-3225%2016.0000MF09Z-AC3" TargetMode="External"/><Relationship Id="rId9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9" ySplit="6" topLeftCell="V7" activePane="bottomRight" state="frozen"/>
      <selection pane="topLeft" activeCell="A1" activeCellId="0" sqref="A1"/>
      <selection pane="topRight" activeCell="V1" activeCellId="0" sqref="V1"/>
      <selection pane="bottomLeft" activeCell="A7" activeCellId="0" sqref="A7"/>
      <selection pane="bottomRight" activeCell="AA14" activeCellId="0" sqref="AA14"/>
    </sheetView>
  </sheetViews>
  <sheetFormatPr defaultRowHeight="15"/>
  <cols>
    <col collapsed="false" hidden="false" max="8" min="1" style="0" width="9.39676113360324"/>
    <col collapsed="false" hidden="false" max="9" min="9" style="0" width="16.1619433198381"/>
    <col collapsed="false" hidden="false" max="10" min="10" style="0" width="9.39676113360324"/>
    <col collapsed="false" hidden="false" max="12" min="11" style="0" width="9.39676113360324"/>
    <col collapsed="false" hidden="false" max="13" min="13" style="0" width="16.1619433198381"/>
    <col collapsed="false" hidden="false" max="15" min="14" style="0" width="9.39676113360324"/>
    <col collapsed="false" hidden="false" max="16" min="16" style="0" width="9.39676113360324"/>
    <col collapsed="false" hidden="false" max="18" min="17" style="0" width="9.39676113360324"/>
    <col collapsed="false" hidden="false" max="19" min="19" style="0" width="16.1619433198381"/>
    <col collapsed="false" hidden="false" max="21" min="20" style="0" width="9.39676113360324"/>
    <col collapsed="false" hidden="false" max="22" min="22" style="0" width="9.39676113360324"/>
    <col collapsed="false" hidden="false" max="24" min="23" style="0" width="9.39676113360324"/>
    <col collapsed="false" hidden="false" max="25" min="25" style="0" width="16.1619433198381"/>
    <col collapsed="false" hidden="false" max="27" min="26" style="0" width="9.39676113360324"/>
    <col collapsed="false" hidden="false" max="1025" min="28" style="0" width="8.80566801619433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SUM(I7:I65)</f>
        <v>38.648</v>
      </c>
      <c r="M2" s="3" t="n">
        <f aca="false">SUM(M7:M65)</f>
        <v>31.839</v>
      </c>
      <c r="S2" s="3" t="n">
        <f aca="false">SUM(S7:S65)</f>
        <v>42.336</v>
      </c>
      <c r="Y2" s="3" t="n">
        <f aca="false">SUM(Y7:Y65)</f>
        <v>1081.299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38.648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D7" s="0" t="s">
        <v>22</v>
      </c>
      <c r="G7" s="0" t="n">
        <f aca="false">BoardQty*3</f>
        <v>3</v>
      </c>
      <c r="H7" s="10" t="n">
        <f aca="true">MINA(INDIRECT(ADDRESS(ROW(),COLUMN(newark_part_data)+2)),INDIRECT(ADDRESS(ROW(),COLUMN(digikey_part_data)+2)),INDIRECT(ADDRESS(ROW(),COLUMN(mouser_part_data)+2)))</f>
        <v>0</v>
      </c>
      <c r="I7" s="10" t="n">
        <f aca="false">IFERROR(G7*H7,"")</f>
        <v>0</v>
      </c>
    </row>
    <row r="8" customFormat="false" ht="15" hidden="false" customHeight="false" outlineLevel="0" collapsed="false">
      <c r="A8" s="0" t="s">
        <v>23</v>
      </c>
      <c r="B8" s="0" t="s">
        <v>24</v>
      </c>
      <c r="D8" s="0" t="s">
        <v>22</v>
      </c>
      <c r="G8" s="0" t="n">
        <f aca="false">BoardQty*1</f>
        <v>1</v>
      </c>
      <c r="H8" s="10" t="n">
        <f aca="true">MINA(INDIRECT(ADDRESS(ROW(),COLUMN(newark_part_data)+2)),INDIRECT(ADDRESS(ROW(),COLUMN(digikey_part_data)+2)),INDIRECT(ADDRESS(ROW(),COLUMN(mouser_part_data)+2)))</f>
        <v>0</v>
      </c>
      <c r="I8" s="10" t="n">
        <f aca="false">IFERROR(G8*H8,"")</f>
        <v>0</v>
      </c>
    </row>
    <row r="9" customFormat="false" ht="15" hidden="false" customHeight="false" outlineLevel="0" collapsed="false">
      <c r="A9" s="0" t="s">
        <v>25</v>
      </c>
      <c r="B9" s="0" t="s">
        <v>26</v>
      </c>
      <c r="D9" s="0" t="s">
        <v>22</v>
      </c>
      <c r="G9" s="0" t="n">
        <f aca="false">BoardQty*1</f>
        <v>1</v>
      </c>
      <c r="H9" s="10" t="n">
        <f aca="true">MINA(INDIRECT(ADDRESS(ROW(),COLUMN(newark_part_data)+2)),INDIRECT(ADDRESS(ROW(),COLUMN(digikey_part_data)+2)),INDIRECT(ADDRESS(ROW(),COLUMN(mouser_part_data)+2)))</f>
        <v>0</v>
      </c>
      <c r="I9" s="10" t="n">
        <f aca="false">IFERROR(G9*H9,"")</f>
        <v>0</v>
      </c>
    </row>
    <row r="10" customFormat="false" ht="15" hidden="false" customHeight="false" outlineLevel="0" collapsed="false">
      <c r="A10" s="0" t="s">
        <v>27</v>
      </c>
      <c r="B10" s="0" t="s">
        <v>28</v>
      </c>
      <c r="D10" s="0" t="s">
        <v>22</v>
      </c>
      <c r="G10" s="0" t="n">
        <f aca="false">BoardQty*2</f>
        <v>2</v>
      </c>
      <c r="H10" s="10" t="n">
        <f aca="true">MINA(INDIRECT(ADDRESS(ROW(),COLUMN(newark_part_data)+2)),INDIRECT(ADDRESS(ROW(),COLUMN(digikey_part_data)+2)),INDIRECT(ADDRESS(ROW(),COLUMN(mouser_part_data)+2)))</f>
        <v>0</v>
      </c>
      <c r="I10" s="10" t="n">
        <f aca="false">IFERROR(G10*H10,"")</f>
        <v>0</v>
      </c>
    </row>
    <row r="11" customFormat="false" ht="15" hidden="false" customHeight="false" outlineLevel="0" collapsed="false">
      <c r="A11" s="0" t="s">
        <v>29</v>
      </c>
      <c r="B11" s="0" t="s">
        <v>30</v>
      </c>
      <c r="D11" s="0" t="s">
        <v>22</v>
      </c>
      <c r="G11" s="0" t="n">
        <f aca="false">BoardQty*2</f>
        <v>2</v>
      </c>
      <c r="H11" s="10" t="n">
        <f aca="true">MINA(INDIRECT(ADDRESS(ROW(),COLUMN(newark_part_data)+2)),INDIRECT(ADDRESS(ROW(),COLUMN(digikey_part_data)+2)),INDIRECT(ADDRESS(ROW(),COLUMN(mouser_part_data)+2)))</f>
        <v>0</v>
      </c>
      <c r="I11" s="10" t="n">
        <f aca="false">IFERROR(G11*H11,"")</f>
        <v>0</v>
      </c>
    </row>
    <row r="12" customFormat="false" ht="15" hidden="false" customHeight="false" outlineLevel="0" collapsed="false">
      <c r="A12" s="0" t="s">
        <v>31</v>
      </c>
      <c r="B12" s="0" t="s">
        <v>32</v>
      </c>
      <c r="D12" s="0" t="s">
        <v>22</v>
      </c>
      <c r="G12" s="0" t="n">
        <f aca="false">BoardQty*1</f>
        <v>1</v>
      </c>
      <c r="H12" s="10" t="n">
        <f aca="true">MINA(INDIRECT(ADDRESS(ROW(),COLUMN(newark_part_data)+2)),INDIRECT(ADDRESS(ROW(),COLUMN(digikey_part_data)+2)),INDIRECT(ADDRESS(ROW(),COLUMN(mouser_part_data)+2)))</f>
        <v>0</v>
      </c>
      <c r="I12" s="10" t="n">
        <f aca="false">IFERROR(G12*H12,"")</f>
        <v>0</v>
      </c>
    </row>
    <row r="13" customFormat="false" ht="15" hidden="false" customHeight="false" outlineLevel="0" collapsed="false">
      <c r="A13" s="0" t="s">
        <v>33</v>
      </c>
      <c r="B13" s="0" t="s">
        <v>34</v>
      </c>
      <c r="D13" s="0" t="s">
        <v>35</v>
      </c>
      <c r="F13" s="0" t="s">
        <v>36</v>
      </c>
      <c r="G13" s="0" t="n">
        <f aca="false">BoardQty*1</f>
        <v>1</v>
      </c>
      <c r="H13" s="10" t="n">
        <f aca="true">MINA(INDIRECT(ADDRESS(ROW(),COLUMN(newark_part_data)+2)),INDIRECT(ADDRESS(ROW(),COLUMN(digikey_part_data)+2)),INDIRECT(ADDRESS(ROW(),COLUMN(mouser_part_data)+2)))</f>
        <v>0.378</v>
      </c>
      <c r="I13" s="10" t="n">
        <f aca="false">IFERROR(G13*H13,"")</f>
        <v>0.378</v>
      </c>
      <c r="V13" s="0" t="n">
        <v>18267</v>
      </c>
      <c r="X13" s="10" t="n">
        <f aca="false">IFERROR(LOOKUP(IF(W13="",G13,W13),{0,1,10,50,100,200,500,1000,2500,5000},{0,0.378,0.368,0.269,0.258,0.232,0.221,0.184,0.169,0.158}),"")</f>
        <v>0.378</v>
      </c>
      <c r="Y13" s="10" t="n">
        <f aca="false">IFERROR(IF(W13="",G13,W13)*X13,"")</f>
        <v>0.378</v>
      </c>
      <c r="Z13" s="0" t="s">
        <v>37</v>
      </c>
      <c r="AA13" s="11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F14" s="0" t="s">
        <v>41</v>
      </c>
      <c r="G14" s="0" t="n">
        <f aca="false">BoardQty*1</f>
        <v>1</v>
      </c>
      <c r="H14" s="10" t="n">
        <f aca="true">MINA(INDIRECT(ADDRESS(ROW(),COLUMN(newark_part_data)+2)),INDIRECT(ADDRESS(ROW(),COLUMN(digikey_part_data)+2)),INDIRECT(ADDRESS(ROW(),COLUMN(mouser_part_data)+2)))</f>
        <v>0</v>
      </c>
      <c r="I14" s="10" t="n">
        <f aca="false">IFERROR(G14*H14,"")</f>
        <v>0</v>
      </c>
      <c r="J14" s="0" t="n">
        <v>4730</v>
      </c>
      <c r="L14" s="10" t="n">
        <f aca="false">IFERROR(LOOKUP(IF(K14="",G14,K14),{0,1,5,10,25},{0,0.728,0.586,0.496,0.458}),"")</f>
        <v>0.728</v>
      </c>
      <c r="M14" s="10" t="n">
        <f aca="false">IFERROR(IF(K14="",G14,K14)*L14,"")</f>
        <v>0.728</v>
      </c>
      <c r="N14" s="0" t="s">
        <v>42</v>
      </c>
      <c r="O14" s="11" t="s">
        <v>38</v>
      </c>
      <c r="X14" s="10" t="n">
        <f aca="false">IFERROR(LOOKUP(IF(W14="",G14,W14),{0},{0}),"")</f>
        <v>0</v>
      </c>
      <c r="Y14" s="10" t="n">
        <f aca="false">IFERROR(IF(W14="",G14,W14)*X14,"")</f>
        <v>0</v>
      </c>
      <c r="Z14" s="0" t="s">
        <v>43</v>
      </c>
      <c r="AA14" s="11" t="s">
        <v>38</v>
      </c>
    </row>
    <row r="15" customFormat="false" ht="15" hidden="false" customHeight="false" outlineLevel="0" collapsed="false">
      <c r="A15" s="0" t="s">
        <v>44</v>
      </c>
      <c r="B15" s="0" t="s">
        <v>45</v>
      </c>
      <c r="D15" s="0" t="s">
        <v>46</v>
      </c>
      <c r="F15" s="0" t="s">
        <v>47</v>
      </c>
      <c r="G15" s="0" t="n">
        <f aca="false">BoardQty*2</f>
        <v>2</v>
      </c>
      <c r="H15" s="10" t="n">
        <f aca="true">MINA(INDIRECT(ADDRESS(ROW(),COLUMN(newark_part_data)+2)),INDIRECT(ADDRESS(ROW(),COLUMN(digikey_part_data)+2)),INDIRECT(ADDRESS(ROW(),COLUMN(mouser_part_data)+2)))</f>
        <v>0.033</v>
      </c>
      <c r="I15" s="10" t="n">
        <f aca="false">IFERROR(G15*H15,"")</f>
        <v>0.066</v>
      </c>
      <c r="J15" s="0" t="n">
        <v>20000</v>
      </c>
      <c r="L15" s="10" t="n">
        <f aca="false">IFERROR(LOOKUP(IF(K15="",G15,K15),{0,1,2000,4000,10000,14000,50000},{0,0.033,0.033,0.03,0.029,0.027,0.02}),"")</f>
        <v>0.033</v>
      </c>
      <c r="M15" s="10" t="n">
        <f aca="false">IFERROR(IF(K15="",G15,K15)*L15,"")</f>
        <v>0.066</v>
      </c>
      <c r="N15" s="0" t="s">
        <v>48</v>
      </c>
      <c r="O15" s="11" t="s">
        <v>38</v>
      </c>
      <c r="P15" s="0" t="n">
        <v>505709</v>
      </c>
      <c r="R15" s="10" t="n">
        <f aca="false">IFERROR(LOOKUP(IF(Q15="",G15,Q15),{0,1,10,25,50,100,500,1000,4000,8000,12000,28000,100000},{0,0.11,0.078,0.0552,0.0422,0.0357,0.02498,0.01947,0.01493,0.01363,0.01298,0.01233,0.00892}),"")</f>
        <v>0.11</v>
      </c>
      <c r="S15" s="10" t="n">
        <f aca="false">IFERROR(IF(Q15="",G15,Q15)*R15,"")</f>
        <v>0.22</v>
      </c>
      <c r="T15" s="0" t="s">
        <v>49</v>
      </c>
      <c r="U15" s="11" t="s">
        <v>38</v>
      </c>
    </row>
    <row r="16" customFormat="false" ht="15" hidden="false" customHeight="false" outlineLevel="0" collapsed="false">
      <c r="A16" s="0" t="s">
        <v>50</v>
      </c>
      <c r="B16" s="0" t="s">
        <v>51</v>
      </c>
      <c r="D16" s="0" t="s">
        <v>46</v>
      </c>
      <c r="F16" s="0" t="s">
        <v>52</v>
      </c>
      <c r="G16" s="0" t="n">
        <f aca="false">BoardQty*2</f>
        <v>2</v>
      </c>
      <c r="H16" s="10" t="n">
        <f aca="true">MINA(INDIRECT(ADDRESS(ROW(),COLUMN(newark_part_data)+2)),INDIRECT(ADDRESS(ROW(),COLUMN(digikey_part_data)+2)),INDIRECT(ADDRESS(ROW(),COLUMN(mouser_part_data)+2)))</f>
        <v>0.099</v>
      </c>
      <c r="I16" s="10" t="n">
        <f aca="false">IFERROR(G16*H16,"")</f>
        <v>0.198</v>
      </c>
      <c r="J16" s="0" t="n">
        <v>1958</v>
      </c>
      <c r="L16" s="10" t="n">
        <f aca="false">IFERROR(LOOKUP(IF(K16="",G16,K16),{0,1,10,50,100,250,500,1000},{0,0.099,0.063,0.035,0.028,0.022,0.019,0.016}),"")</f>
        <v>0.099</v>
      </c>
      <c r="M16" s="10" t="n">
        <f aca="false">IFERROR(IF(K16="",G16,K16)*L16,"")</f>
        <v>0.198</v>
      </c>
      <c r="N16" s="0" t="s">
        <v>53</v>
      </c>
      <c r="O16" s="11" t="s">
        <v>38</v>
      </c>
      <c r="P16" s="0" t="n">
        <v>213312</v>
      </c>
      <c r="R16" s="10" t="n">
        <f aca="false">IFERROR(LOOKUP(IF(Q16="",G16,Q16),{0,1,10,25,50,100,500,1000,4000,8000,12000,28000,100000},{0,0.1,0.03,0.0208,0.016,0.0135,0.00948,0.00738,0.00566,0.00517,0.00492,0.00467,0.00338}),"")</f>
        <v>0.1</v>
      </c>
      <c r="S16" s="10" t="n">
        <f aca="false">IFERROR(IF(Q16="",G16,Q16)*R16,"")</f>
        <v>0.2</v>
      </c>
      <c r="T16" s="0" t="s">
        <v>54</v>
      </c>
      <c r="U16" s="11" t="s">
        <v>38</v>
      </c>
    </row>
    <row r="17" customFormat="false" ht="15" hidden="false" customHeight="false" outlineLevel="0" collapsed="false">
      <c r="A17" s="0" t="s">
        <v>55</v>
      </c>
      <c r="B17" s="0" t="s">
        <v>56</v>
      </c>
      <c r="D17" s="0" t="s">
        <v>57</v>
      </c>
      <c r="F17" s="0" t="s">
        <v>58</v>
      </c>
      <c r="G17" s="0" t="n">
        <f aca="false">BoardQty*2</f>
        <v>2</v>
      </c>
      <c r="H17" s="10" t="n">
        <f aca="true">MINA(INDIRECT(ADDRESS(ROW(),COLUMN(newark_part_data)+2)),INDIRECT(ADDRESS(ROW(),COLUMN(digikey_part_data)+2)),INDIRECT(ADDRESS(ROW(),COLUMN(mouser_part_data)+2)))</f>
        <v>3.3</v>
      </c>
      <c r="I17" s="10" t="n">
        <f aca="false">IFERROR(G17*H17,"")</f>
        <v>6.6</v>
      </c>
      <c r="J17" s="0" t="n">
        <v>21</v>
      </c>
      <c r="L17" s="10" t="n">
        <f aca="false">IFERROR(LOOKUP(IF(K17="",G17,K17),{0,1,10,100,250},{0,3.3,2.9,2.5,2.33}),"")</f>
        <v>3.3</v>
      </c>
      <c r="M17" s="10" t="n">
        <f aca="false">IFERROR(IF(K17="",G17,K17)*L17,"")</f>
        <v>6.6</v>
      </c>
      <c r="N17" s="0" t="s">
        <v>59</v>
      </c>
      <c r="O17" s="11" t="s">
        <v>38</v>
      </c>
      <c r="P17" s="0" t="n">
        <v>1935</v>
      </c>
      <c r="R17" s="10" t="n">
        <f aca="false">IFERROR(LOOKUP(IF(Q17="",G17,Q17),{0,1,10,100,250,500,1000,2500,5000,12500,25000,50000},{0,3.49,2.89,2.4225,1.99752,1.36,1.19,1.1475,1.105,1.0625,1.054,1.04125}),"")</f>
        <v>3.49</v>
      </c>
      <c r="S17" s="10" t="n">
        <f aca="false">IFERROR(IF(Q17="",G17,Q17)*R17,"")</f>
        <v>6.98</v>
      </c>
      <c r="T17" s="0" t="s">
        <v>60</v>
      </c>
      <c r="U17" s="11" t="s">
        <v>38</v>
      </c>
      <c r="V17" s="0" t="n">
        <v>664</v>
      </c>
      <c r="X17" s="10" t="n">
        <f aca="false">IFERROR(LOOKUP(IF(W17="",G17,W17),{0,1,10,100,500,1000,2000,4000},{0,3.43,2.84,1.97,1.33,1.17,1.13,1.11}),"")</f>
        <v>3.43</v>
      </c>
      <c r="Y17" s="10" t="n">
        <f aca="false">IFERROR(IF(W17="",G17,W17)*X17,"")</f>
        <v>6.86</v>
      </c>
      <c r="Z17" s="0" t="s">
        <v>61</v>
      </c>
      <c r="AA17" s="11" t="s">
        <v>38</v>
      </c>
    </row>
    <row r="18" customFormat="false" ht="15" hidden="false" customHeight="false" outlineLevel="0" collapsed="false">
      <c r="A18" s="0" t="s">
        <v>62</v>
      </c>
      <c r="B18" s="0" t="s">
        <v>63</v>
      </c>
      <c r="D18" s="0" t="s">
        <v>64</v>
      </c>
      <c r="F18" s="0" t="s">
        <v>65</v>
      </c>
      <c r="G18" s="0" t="n">
        <f aca="false">BoardQty*2</f>
        <v>2</v>
      </c>
      <c r="H18" s="10" t="n">
        <f aca="true">MINA(INDIRECT(ADDRESS(ROW(),COLUMN(newark_part_data)+2)),INDIRECT(ADDRESS(ROW(),COLUMN(digikey_part_data)+2)),INDIRECT(ADDRESS(ROW(),COLUMN(mouser_part_data)+2)))</f>
        <v>0.1</v>
      </c>
      <c r="I18" s="10" t="n">
        <f aca="false">IFERROR(G18*H18,"")</f>
        <v>0.2</v>
      </c>
      <c r="J18" s="0" t="n">
        <v>11394</v>
      </c>
      <c r="L18" s="10" t="n">
        <f aca="false">IFERROR(LOOKUP(IF(K18="",G18,K18),{0,1,10,100,250,500,1000},{0,0.1,0.03,0.013,0.011,0.009,0.007}),"")</f>
        <v>0.1</v>
      </c>
      <c r="M18" s="10" t="n">
        <f aca="false">IFERROR(IF(K18="",G18,K18)*L18,"")</f>
        <v>0.2</v>
      </c>
      <c r="N18" s="0" t="s">
        <v>66</v>
      </c>
      <c r="O18" s="11" t="s">
        <v>38</v>
      </c>
      <c r="P18" s="0" t="n">
        <v>97810</v>
      </c>
      <c r="R18" s="10" t="n">
        <f aca="false">IFERROR(LOOKUP(IF(Q18="",G18,Q18),{0,1,10,25,50,100,500,1000,4000,8000,12000,28000,100000},{0,0.1,0.03,0.0208,0.016,0.0135,0.00948,0.00738,0.00566,0.00517,0.00492,0.00467,0.00338}),"")</f>
        <v>0.1</v>
      </c>
      <c r="S18" s="10" t="n">
        <f aca="false">IFERROR(IF(Q18="",G18,Q18)*R18,"")</f>
        <v>0.2</v>
      </c>
      <c r="T18" s="0" t="s">
        <v>67</v>
      </c>
      <c r="U18" s="11" t="s">
        <v>38</v>
      </c>
    </row>
    <row r="19" customFormat="false" ht="15" hidden="false" customHeight="false" outlineLevel="0" collapsed="false">
      <c r="A19" s="0" t="s">
        <v>68</v>
      </c>
      <c r="B19" s="0" t="s">
        <v>69</v>
      </c>
      <c r="D19" s="0" t="s">
        <v>70</v>
      </c>
      <c r="F19" s="0" t="s">
        <v>71</v>
      </c>
      <c r="G19" s="0" t="n">
        <f aca="false">BoardQty*1</f>
        <v>1</v>
      </c>
      <c r="H19" s="10" t="n">
        <f aca="true">MINA(INDIRECT(ADDRESS(ROW(),COLUMN(newark_part_data)+2)),INDIRECT(ADDRESS(ROW(),COLUMN(digikey_part_data)+2)),INDIRECT(ADDRESS(ROW(),COLUMN(mouser_part_data)+2)))</f>
        <v>0.353</v>
      </c>
      <c r="I19" s="10" t="n">
        <f aca="false">IFERROR(G19*H19,"")</f>
        <v>0.353</v>
      </c>
      <c r="J19" s="0" t="n">
        <v>1788</v>
      </c>
      <c r="L19" s="10" t="n">
        <f aca="false">IFERROR(LOOKUP(IF(K19="",G19,K19),{0,1,10,25,50,100,250,500},{0,0.45,0.376,0.253,0.216,0.178,0.142,0.136}),"")</f>
        <v>0.45</v>
      </c>
      <c r="M19" s="10" t="n">
        <f aca="false">IFERROR(IF(K19="",G19,K19)*L19,"")</f>
        <v>0.45</v>
      </c>
      <c r="N19" s="0" t="s">
        <v>72</v>
      </c>
      <c r="O19" s="11" t="s">
        <v>38</v>
      </c>
      <c r="P19" s="0" t="n">
        <v>62131</v>
      </c>
      <c r="R19" s="10" t="n">
        <f aca="false">IFERROR(LOOKUP(IF(Q19="",G19,Q19),{0,1,10,25,50,100,250,900,1800,2700,4500,9000,22500,45000,90000},{0,0.36,0.317,0.2264,0.1926,0.1586,0.12684,0.0906,0.08607,0.08154,0.07701,0.07248,0.07022,0.06795,0.06342}),"")</f>
        <v>0.36</v>
      </c>
      <c r="S19" s="10" t="n">
        <f aca="false">IFERROR(IF(Q19="",G19,Q19)*R19,"")</f>
        <v>0.36</v>
      </c>
      <c r="T19" s="0" t="s">
        <v>73</v>
      </c>
      <c r="U19" s="11" t="s">
        <v>38</v>
      </c>
      <c r="V19" s="0" t="n">
        <v>9201</v>
      </c>
      <c r="X19" s="10" t="n">
        <f aca="false">IFERROR(LOOKUP(IF(W19="",G19,W19),{0,1,10,100,900,1800,9900,24300,49500},{0,0.353,0.19,0.125,0.089,0.072,0.07,0.067,0.063}),"")</f>
        <v>0.353</v>
      </c>
      <c r="Y19" s="10" t="n">
        <f aca="false">IFERROR(IF(W19="",G19,W19)*X19,"")</f>
        <v>0.353</v>
      </c>
      <c r="Z19" s="0" t="s">
        <v>74</v>
      </c>
      <c r="AA19" s="11" t="s">
        <v>38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F20" s="0" t="s">
        <v>78</v>
      </c>
      <c r="G20" s="0" t="n">
        <f aca="false">BoardQty*2</f>
        <v>2</v>
      </c>
      <c r="H20" s="10" t="n">
        <f aca="true">MINA(INDIRECT(ADDRESS(ROW(),COLUMN(newark_part_data)+2)),INDIRECT(ADDRESS(ROW(),COLUMN(digikey_part_data)+2)),INDIRECT(ADDRESS(ROW(),COLUMN(mouser_part_data)+2)))</f>
        <v>0.933</v>
      </c>
      <c r="I20" s="10" t="n">
        <f aca="false">IFERROR(G20*H20,"")</f>
        <v>1.866</v>
      </c>
      <c r="J20" s="0" t="n">
        <v>0</v>
      </c>
      <c r="L20" s="10" t="n">
        <f aca="false">IFERROR(LOOKUP(IF(K20="",G20,K20),{0,1,10,25,50,100,250},{0,1.06,0.884,0.762,0.715,0.564,0.435}),"")</f>
        <v>1.06</v>
      </c>
      <c r="M20" s="10" t="n">
        <f aca="false">IFERROR(IF(K20="",G20,K20)*L20,"")</f>
        <v>2.12</v>
      </c>
      <c r="N20" s="0" t="s">
        <v>79</v>
      </c>
      <c r="O20" s="11" t="s">
        <v>38</v>
      </c>
      <c r="P20" s="0" t="n">
        <v>16220</v>
      </c>
      <c r="R20" s="10" t="n">
        <f aca="false">IFERROR(LOOKUP(IF(Q20="",G20,Q20),{0,1,10,25,50,100,250,500,1000,2500,5000,12500,25000,50000},{0,0.95,0.807,0.67,0.594,0.4721,0.396,0.28938,0.24368,0.22845,0.21322,0.20256,0.19799,0.19418}),"")</f>
        <v>0.95</v>
      </c>
      <c r="S20" s="10" t="n">
        <f aca="false">IFERROR(IF(Q20="",G20,Q20)*R20,"")</f>
        <v>1.9</v>
      </c>
      <c r="T20" s="0" t="s">
        <v>80</v>
      </c>
      <c r="U20" s="11" t="s">
        <v>38</v>
      </c>
      <c r="V20" s="0" t="n">
        <v>4</v>
      </c>
      <c r="X20" s="10" t="n">
        <f aca="false">IFERROR(LOOKUP(IF(W20="",G20,W20),{0,1,10,100,500,1000,2500},{0,0.933,0.583,0.285,0.285,0.24,0.23}),"")</f>
        <v>0.933</v>
      </c>
      <c r="Y20" s="10" t="n">
        <f aca="false">IFERROR(IF(W20="",G20,W20)*X20,"")</f>
        <v>1.866</v>
      </c>
      <c r="Z20" s="0" t="s">
        <v>81</v>
      </c>
      <c r="AA20" s="11" t="s">
        <v>38</v>
      </c>
    </row>
    <row r="21" customFormat="false" ht="15" hidden="false" customHeight="false" outlineLevel="0" collapsed="false">
      <c r="A21" s="0" t="s">
        <v>82</v>
      </c>
      <c r="B21" s="0" t="s">
        <v>83</v>
      </c>
      <c r="D21" s="0" t="s">
        <v>46</v>
      </c>
      <c r="F21" s="0" t="s">
        <v>47</v>
      </c>
      <c r="G21" s="0" t="n">
        <f aca="false">BoardQty*12</f>
        <v>12</v>
      </c>
      <c r="H21" s="10" t="n">
        <f aca="true">MINA(INDIRECT(ADDRESS(ROW(),COLUMN(newark_part_data)+2)),INDIRECT(ADDRESS(ROW(),COLUMN(digikey_part_data)+2)),INDIRECT(ADDRESS(ROW(),COLUMN(mouser_part_data)+2)))</f>
        <v>0.033</v>
      </c>
      <c r="I21" s="10" t="n">
        <f aca="false">IFERROR(G21*H21,"")</f>
        <v>0.396</v>
      </c>
      <c r="J21" s="0" t="n">
        <v>20000</v>
      </c>
      <c r="L21" s="10" t="n">
        <f aca="false">IFERROR(LOOKUP(IF(K21="",G21,K21),{0,1,2000,4000,10000,14000,50000},{0,0.033,0.033,0.03,0.029,0.027,0.02}),"")</f>
        <v>0.033</v>
      </c>
      <c r="M21" s="10" t="n">
        <f aca="false">IFERROR(IF(K21="",G21,K21)*L21,"")</f>
        <v>0.396</v>
      </c>
      <c r="N21" s="0" t="s">
        <v>48</v>
      </c>
      <c r="O21" s="11" t="s">
        <v>38</v>
      </c>
      <c r="P21" s="0" t="n">
        <v>505709</v>
      </c>
      <c r="R21" s="10" t="n">
        <f aca="false">IFERROR(LOOKUP(IF(Q21="",G21,Q21),{0,1,10,25,50,100,500,1000,4000,8000,12000,28000,100000},{0,0.11,0.078,0.0552,0.0422,0.0357,0.02498,0.01947,0.01493,0.01363,0.01298,0.01233,0.00892}),"")</f>
        <v>0.078</v>
      </c>
      <c r="S21" s="10" t="n">
        <f aca="false">IFERROR(IF(Q21="",G21,Q21)*R21,"")</f>
        <v>0.936</v>
      </c>
      <c r="T21" s="0" t="s">
        <v>49</v>
      </c>
      <c r="U21" s="11" t="s">
        <v>38</v>
      </c>
    </row>
    <row r="22" customFormat="false" ht="15" hidden="false" customHeight="false" outlineLevel="0" collapsed="false">
      <c r="A22" s="0" t="s">
        <v>84</v>
      </c>
      <c r="B22" s="0" t="s">
        <v>85</v>
      </c>
      <c r="D22" s="0" t="s">
        <v>86</v>
      </c>
      <c r="F22" s="0" t="s">
        <v>85</v>
      </c>
      <c r="G22" s="0" t="n">
        <f aca="false">BoardQty*4</f>
        <v>4</v>
      </c>
      <c r="H22" s="10" t="n">
        <f aca="true">MINA(INDIRECT(ADDRESS(ROW(),COLUMN(newark_part_data)+2)),INDIRECT(ADDRESS(ROW(),COLUMN(digikey_part_data)+2)),INDIRECT(ADDRESS(ROW(),COLUMN(mouser_part_data)+2)))</f>
        <v>0.404</v>
      </c>
      <c r="I22" s="10" t="n">
        <f aca="false">IFERROR(G22*H22,"")</f>
        <v>1.616</v>
      </c>
      <c r="J22" s="0" t="n">
        <v>8497</v>
      </c>
      <c r="L22" s="10" t="n">
        <f aca="false">IFERROR(LOOKUP(IF(K22="",G22,K22),{0,1,10,100,250,500,1000},{0,0.404,0.295,0.185,0.138,0.112,0.086}),"")</f>
        <v>0.404</v>
      </c>
      <c r="M22" s="10" t="n">
        <f aca="false">IFERROR(IF(K22="",G22,K22)*L22,"")</f>
        <v>1.616</v>
      </c>
      <c r="N22" s="0" t="s">
        <v>87</v>
      </c>
      <c r="O22" s="11" t="s">
        <v>38</v>
      </c>
      <c r="P22" s="0" t="n">
        <v>13431</v>
      </c>
      <c r="R22" s="10" t="n">
        <f aca="false">IFERROR(LOOKUP(IF(Q22="",G22,Q22),{0,1,10,100,500,1000,5000,10000,25000,50000,125000},{0,0.46,0.346,0.2156,0.1474,0.1133,0.0935,0.08525,0.07975,0.0715,0.06875}),"")</f>
        <v>0.46</v>
      </c>
      <c r="S22" s="10" t="n">
        <f aca="false">IFERROR(IF(Q22="",G22,Q22)*R22,"")</f>
        <v>1.84</v>
      </c>
      <c r="T22" s="0" t="s">
        <v>88</v>
      </c>
      <c r="U22" s="11" t="s">
        <v>38</v>
      </c>
      <c r="V22" s="0" t="n">
        <v>5238</v>
      </c>
      <c r="X22" s="10" t="n">
        <f aca="false">IFERROR(LOOKUP(IF(W22="",G22,W22),{0,1,10,100,1000,5000,10000,25000,50000},{0,0.55,0.321,0.153,0.117,0.097,0.088,0.082,0.075}),"")</f>
        <v>0.55</v>
      </c>
      <c r="Y22" s="10" t="n">
        <f aca="false">IFERROR(IF(W22="",G22,W22)*X22,"")</f>
        <v>2.2</v>
      </c>
      <c r="Z22" s="0" t="s">
        <v>89</v>
      </c>
      <c r="AA22" s="11" t="s">
        <v>38</v>
      </c>
    </row>
    <row r="23" customFormat="false" ht="15" hidden="false" customHeight="false" outlineLevel="0" collapsed="false">
      <c r="A23" s="0" t="s">
        <v>90</v>
      </c>
      <c r="B23" s="0" t="s">
        <v>91</v>
      </c>
      <c r="D23" s="0" t="s">
        <v>92</v>
      </c>
      <c r="F23" s="0" t="s">
        <v>91</v>
      </c>
      <c r="G23" s="0" t="n">
        <f aca="false">BoardQty*2</f>
        <v>2</v>
      </c>
      <c r="H23" s="10" t="n">
        <f aca="true">MINA(INDIRECT(ADDRESS(ROW(),COLUMN(newark_part_data)+2)),INDIRECT(ADDRESS(ROW(),COLUMN(digikey_part_data)+2)),INDIRECT(ADDRESS(ROW(),COLUMN(mouser_part_data)+2)))</f>
        <v>0.609</v>
      </c>
      <c r="I23" s="10" t="n">
        <f aca="false">IFERROR(G23*H23,"")</f>
        <v>1.218</v>
      </c>
      <c r="V23" s="0" t="n">
        <v>4333</v>
      </c>
      <c r="X23" s="10" t="n">
        <f aca="false">IFERROR(LOOKUP(IF(W23="",G23,W23),{0,1,10,100,1000,3000,24000},{0,0.609,0.454,0.286,0.214,0.183,0.166}),"")</f>
        <v>0.609</v>
      </c>
      <c r="Y23" s="10" t="n">
        <f aca="false">IFERROR(IF(W23="",G23,W23)*X23,"")</f>
        <v>1.218</v>
      </c>
      <c r="Z23" s="0" t="s">
        <v>93</v>
      </c>
      <c r="AA23" s="11" t="s">
        <v>38</v>
      </c>
    </row>
    <row r="24" customFormat="false" ht="15" hidden="false" customHeight="false" outlineLevel="0" collapsed="false">
      <c r="A24" s="0" t="s">
        <v>94</v>
      </c>
      <c r="B24" s="0" t="s">
        <v>95</v>
      </c>
      <c r="D24" s="0" t="s">
        <v>96</v>
      </c>
      <c r="F24" s="0" t="s">
        <v>97</v>
      </c>
      <c r="G24" s="0" t="n">
        <f aca="false">BoardQty*1</f>
        <v>1</v>
      </c>
      <c r="H24" s="10" t="n">
        <f aca="true">MINA(INDIRECT(ADDRESS(ROW(),COLUMN(newark_part_data)+2)),INDIRECT(ADDRESS(ROW(),COLUMN(digikey_part_data)+2)),INDIRECT(ADDRESS(ROW(),COLUMN(mouser_part_data)+2)))</f>
        <v>0.197</v>
      </c>
      <c r="I24" s="10" t="n">
        <f aca="false">IFERROR(G24*H24,"")</f>
        <v>0.197</v>
      </c>
      <c r="P24" s="0" t="n">
        <v>29428</v>
      </c>
      <c r="R24" s="10" t="n">
        <f aca="false">IFERROR(LOOKUP(IF(Q24="",G24,Q24),{0,1,10,25,100,250,500,1000,3000},{0,0.34,0.262,0.214,0.1701,0.1458,0.12636,0.0972,0.081}),"")</f>
        <v>0.34</v>
      </c>
      <c r="S24" s="10" t="n">
        <f aca="false">IFERROR(IF(Q24="",G24,Q24)*R24,"")</f>
        <v>0.34</v>
      </c>
      <c r="T24" s="0" t="s">
        <v>98</v>
      </c>
      <c r="U24" s="11" t="s">
        <v>38</v>
      </c>
      <c r="V24" s="0" t="n">
        <v>19994</v>
      </c>
      <c r="X24" s="10" t="n">
        <f aca="false">IFERROR(LOOKUP(IF(W24="",G24,W24),{0,1,10,25,100,250,500,1000,3000,6000},{0,0.197,0.159,0.144,0.128,0.112,0.102,0.097,0.086,0.085}),"")</f>
        <v>0.197</v>
      </c>
      <c r="Y24" s="10" t="n">
        <f aca="false">IFERROR(IF(W24="",G24,W24)*X24,"")</f>
        <v>0.197</v>
      </c>
      <c r="Z24" s="0" t="s">
        <v>99</v>
      </c>
      <c r="AA24" s="11" t="s">
        <v>38</v>
      </c>
    </row>
    <row r="25" customFormat="false" ht="15" hidden="false" customHeight="false" outlineLevel="0" collapsed="false">
      <c r="A25" s="0" t="s">
        <v>100</v>
      </c>
      <c r="B25" s="0" t="s">
        <v>101</v>
      </c>
      <c r="D25" s="0" t="s">
        <v>96</v>
      </c>
      <c r="F25" s="0" t="s">
        <v>97</v>
      </c>
      <c r="G25" s="0" t="n">
        <f aca="false">BoardQty*1</f>
        <v>1</v>
      </c>
      <c r="H25" s="10" t="n">
        <f aca="true">MINA(INDIRECT(ADDRESS(ROW(),COLUMN(newark_part_data)+2)),INDIRECT(ADDRESS(ROW(),COLUMN(digikey_part_data)+2)),INDIRECT(ADDRESS(ROW(),COLUMN(mouser_part_data)+2)))</f>
        <v>0.197</v>
      </c>
      <c r="I25" s="10" t="n">
        <f aca="false">IFERROR(G25*H25,"")</f>
        <v>0.197</v>
      </c>
      <c r="P25" s="0" t="n">
        <v>29428</v>
      </c>
      <c r="R25" s="10" t="n">
        <f aca="false">IFERROR(LOOKUP(IF(Q25="",G25,Q25),{0,1,10,25,100,250,500,1000,3000},{0,0.34,0.262,0.214,0.1701,0.1458,0.12636,0.0972,0.081}),"")</f>
        <v>0.34</v>
      </c>
      <c r="S25" s="10" t="n">
        <f aca="false">IFERROR(IF(Q25="",G25,Q25)*R25,"")</f>
        <v>0.34</v>
      </c>
      <c r="T25" s="0" t="s">
        <v>98</v>
      </c>
      <c r="U25" s="11" t="s">
        <v>38</v>
      </c>
      <c r="V25" s="0" t="n">
        <v>19994</v>
      </c>
      <c r="X25" s="10" t="n">
        <f aca="false">IFERROR(LOOKUP(IF(W25="",G25,W25),{0,1,10,25,100,250,500,1000,3000,6000},{0,0.197,0.159,0.144,0.128,0.112,0.102,0.097,0.086,0.085}),"")</f>
        <v>0.197</v>
      </c>
      <c r="Y25" s="10" t="n">
        <f aca="false">IFERROR(IF(W25="",G25,W25)*X25,"")</f>
        <v>0.197</v>
      </c>
      <c r="Z25" s="0" t="s">
        <v>99</v>
      </c>
      <c r="AA25" s="11" t="s">
        <v>38</v>
      </c>
    </row>
    <row r="26" customFormat="false" ht="15" hidden="false" customHeight="false" outlineLevel="0" collapsed="false">
      <c r="A26" s="0" t="s">
        <v>102</v>
      </c>
      <c r="B26" s="0" t="s">
        <v>103</v>
      </c>
      <c r="D26" s="0" t="s">
        <v>96</v>
      </c>
      <c r="F26" s="0" t="s">
        <v>97</v>
      </c>
      <c r="G26" s="0" t="n">
        <f aca="false">BoardQty*1</f>
        <v>1</v>
      </c>
      <c r="H26" s="10" t="n">
        <f aca="true">MINA(INDIRECT(ADDRESS(ROW(),COLUMN(newark_part_data)+2)),INDIRECT(ADDRESS(ROW(),COLUMN(digikey_part_data)+2)),INDIRECT(ADDRESS(ROW(),COLUMN(mouser_part_data)+2)))</f>
        <v>0.197</v>
      </c>
      <c r="I26" s="10" t="n">
        <f aca="false">IFERROR(G26*H26,"")</f>
        <v>0.197</v>
      </c>
      <c r="P26" s="0" t="n">
        <v>29428</v>
      </c>
      <c r="R26" s="10" t="n">
        <f aca="false">IFERROR(LOOKUP(IF(Q26="",G26,Q26),{0,1,10,25,100,250,500,1000,3000},{0,0.34,0.262,0.214,0.1701,0.1458,0.12636,0.0972,0.081}),"")</f>
        <v>0.34</v>
      </c>
      <c r="S26" s="10" t="n">
        <f aca="false">IFERROR(IF(Q26="",G26,Q26)*R26,"")</f>
        <v>0.34</v>
      </c>
      <c r="T26" s="0" t="s">
        <v>98</v>
      </c>
      <c r="U26" s="11" t="s">
        <v>38</v>
      </c>
      <c r="V26" s="0" t="n">
        <v>19994</v>
      </c>
      <c r="X26" s="10" t="n">
        <f aca="false">IFERROR(LOOKUP(IF(W26="",G26,W26),{0,1,10,25,100,250,500,1000,3000,6000},{0,0.197,0.159,0.144,0.128,0.112,0.102,0.097,0.086,0.085}),"")</f>
        <v>0.197</v>
      </c>
      <c r="Y26" s="10" t="n">
        <f aca="false">IFERROR(IF(W26="",G26,W26)*X26,"")</f>
        <v>0.197</v>
      </c>
      <c r="Z26" s="0" t="s">
        <v>99</v>
      </c>
      <c r="AA26" s="11" t="s">
        <v>38</v>
      </c>
    </row>
    <row r="27" customFormat="false" ht="15" hidden="false" customHeight="false" outlineLevel="0" collapsed="false">
      <c r="A27" s="0" t="s">
        <v>104</v>
      </c>
      <c r="B27" s="0" t="s">
        <v>105</v>
      </c>
      <c r="D27" s="0" t="s">
        <v>96</v>
      </c>
      <c r="F27" s="0" t="s">
        <v>97</v>
      </c>
      <c r="G27" s="0" t="n">
        <f aca="false">BoardQty*1</f>
        <v>1</v>
      </c>
      <c r="H27" s="10" t="n">
        <f aca="true">MINA(INDIRECT(ADDRESS(ROW(),COLUMN(newark_part_data)+2)),INDIRECT(ADDRESS(ROW(),COLUMN(digikey_part_data)+2)),INDIRECT(ADDRESS(ROW(),COLUMN(mouser_part_data)+2)))</f>
        <v>0.197</v>
      </c>
      <c r="I27" s="10" t="n">
        <f aca="false">IFERROR(G27*H27,"")</f>
        <v>0.197</v>
      </c>
      <c r="P27" s="0" t="n">
        <v>29428</v>
      </c>
      <c r="R27" s="10" t="n">
        <f aca="false">IFERROR(LOOKUP(IF(Q27="",G27,Q27),{0,1,10,25,100,250,500,1000,3000},{0,0.34,0.262,0.214,0.1701,0.1458,0.12636,0.0972,0.081}),"")</f>
        <v>0.34</v>
      </c>
      <c r="S27" s="10" t="n">
        <f aca="false">IFERROR(IF(Q27="",G27,Q27)*R27,"")</f>
        <v>0.34</v>
      </c>
      <c r="T27" s="0" t="s">
        <v>98</v>
      </c>
      <c r="U27" s="11" t="s">
        <v>38</v>
      </c>
      <c r="V27" s="0" t="n">
        <v>19994</v>
      </c>
      <c r="X27" s="10" t="n">
        <f aca="false">IFERROR(LOOKUP(IF(W27="",G27,W27),{0,1,10,25,100,250,500,1000,3000,6000},{0,0.197,0.159,0.144,0.128,0.112,0.102,0.097,0.086,0.085}),"")</f>
        <v>0.197</v>
      </c>
      <c r="Y27" s="10" t="n">
        <f aca="false">IFERROR(IF(W27="",G27,W27)*X27,"")</f>
        <v>0.197</v>
      </c>
      <c r="Z27" s="0" t="s">
        <v>99</v>
      </c>
      <c r="AA27" s="11" t="s">
        <v>38</v>
      </c>
    </row>
    <row r="28" customFormat="false" ht="15" hidden="false" customHeight="false" outlineLevel="0" collapsed="false">
      <c r="A28" s="0" t="s">
        <v>106</v>
      </c>
      <c r="B28" s="0" t="s">
        <v>107</v>
      </c>
      <c r="D28" s="0" t="s">
        <v>108</v>
      </c>
      <c r="G28" s="0" t="n">
        <f aca="false">BoardQty*2</f>
        <v>2</v>
      </c>
      <c r="H28" s="10" t="n">
        <f aca="true">MINA(INDIRECT(ADDRESS(ROW(),COLUMN(newark_part_data)+2)),INDIRECT(ADDRESS(ROW(),COLUMN(digikey_part_data)+2)),INDIRECT(ADDRESS(ROW(),COLUMN(mouser_part_data)+2)))</f>
        <v>0</v>
      </c>
      <c r="I28" s="10" t="n">
        <f aca="false">IFERROR(G28*H28,"")</f>
        <v>0</v>
      </c>
    </row>
    <row r="29" customFormat="false" ht="15" hidden="false" customHeight="false" outlineLevel="0" collapsed="false">
      <c r="A29" s="0" t="s">
        <v>109</v>
      </c>
      <c r="B29" s="0" t="s">
        <v>110</v>
      </c>
      <c r="D29" s="0" t="s">
        <v>111</v>
      </c>
      <c r="G29" s="0" t="n">
        <f aca="false">BoardQty*2</f>
        <v>2</v>
      </c>
      <c r="H29" s="10" t="n">
        <f aca="true">MINA(INDIRECT(ADDRESS(ROW(),COLUMN(newark_part_data)+2)),INDIRECT(ADDRESS(ROW(),COLUMN(digikey_part_data)+2)),INDIRECT(ADDRESS(ROW(),COLUMN(mouser_part_data)+2)))</f>
        <v>0</v>
      </c>
      <c r="I29" s="10" t="n">
        <f aca="false">IFERROR(G29*H29,"")</f>
        <v>0</v>
      </c>
    </row>
    <row r="30" customFormat="false" ht="15" hidden="false" customHeight="false" outlineLevel="0" collapsed="false">
      <c r="A30" s="0" t="s">
        <v>112</v>
      </c>
      <c r="B30" s="0" t="s">
        <v>113</v>
      </c>
      <c r="D30" s="0" t="s">
        <v>114</v>
      </c>
      <c r="F30" s="0" t="s">
        <v>115</v>
      </c>
      <c r="G30" s="0" t="n">
        <f aca="false">BoardQty*1</f>
        <v>1</v>
      </c>
      <c r="H30" s="10" t="n">
        <f aca="true">MINA(INDIRECT(ADDRESS(ROW(),COLUMN(newark_part_data)+2)),INDIRECT(ADDRESS(ROW(),COLUMN(digikey_part_data)+2)),INDIRECT(ADDRESS(ROW(),COLUMN(mouser_part_data)+2)))</f>
        <v>0.18</v>
      </c>
      <c r="I30" s="10" t="n">
        <f aca="false">IFERROR(G30*H30,"")</f>
        <v>0.18</v>
      </c>
      <c r="P30" s="0" t="n">
        <v>0</v>
      </c>
      <c r="R30" s="10" t="n">
        <f aca="false">IFERROR(LOOKUP(IF(Q30="",G30,Q30),{0,1,10,100,500,1000,5000,10000},{0,0.18,0.165,0.1362,0.10766,0.09241,0.08431,0.08106}),"")</f>
        <v>0.18</v>
      </c>
      <c r="S30" s="10" t="n">
        <f aca="false">IFERROR(IF(Q30="",G30,Q30)*R30,"")</f>
        <v>0.18</v>
      </c>
      <c r="T30" s="0" t="s">
        <v>116</v>
      </c>
      <c r="U30" s="11" t="s">
        <v>38</v>
      </c>
    </row>
    <row r="31" customFormat="false" ht="15" hidden="false" customHeight="false" outlineLevel="0" collapsed="false">
      <c r="A31" s="0" t="s">
        <v>117</v>
      </c>
      <c r="B31" s="0" t="s">
        <v>118</v>
      </c>
      <c r="D31" s="0" t="s">
        <v>114</v>
      </c>
      <c r="F31" s="0" t="s">
        <v>115</v>
      </c>
      <c r="G31" s="0" t="n">
        <f aca="false">BoardQty*1</f>
        <v>1</v>
      </c>
      <c r="H31" s="10" t="n">
        <f aca="true">MINA(INDIRECT(ADDRESS(ROW(),COLUMN(newark_part_data)+2)),INDIRECT(ADDRESS(ROW(),COLUMN(digikey_part_data)+2)),INDIRECT(ADDRESS(ROW(),COLUMN(mouser_part_data)+2)))</f>
        <v>0.18</v>
      </c>
      <c r="I31" s="10" t="n">
        <f aca="false">IFERROR(G31*H31,"")</f>
        <v>0.18</v>
      </c>
      <c r="P31" s="0" t="n">
        <v>0</v>
      </c>
      <c r="R31" s="10" t="n">
        <f aca="false">IFERROR(LOOKUP(IF(Q31="",G31,Q31),{0,1,10,100,500,1000,5000,10000},{0,0.18,0.165,0.1362,0.10766,0.09241,0.08431,0.08106}),"")</f>
        <v>0.18</v>
      </c>
      <c r="S31" s="10" t="n">
        <f aca="false">IFERROR(IF(Q31="",G31,Q31)*R31,"")</f>
        <v>0.18</v>
      </c>
      <c r="T31" s="0" t="s">
        <v>116</v>
      </c>
      <c r="U31" s="11" t="s">
        <v>38</v>
      </c>
    </row>
    <row r="32" customFormat="false" ht="15" hidden="false" customHeight="false" outlineLevel="0" collapsed="false">
      <c r="A32" s="0" t="s">
        <v>119</v>
      </c>
      <c r="B32" s="0" t="s">
        <v>120</v>
      </c>
      <c r="D32" s="0" t="s">
        <v>121</v>
      </c>
      <c r="F32" s="0" t="s">
        <v>122</v>
      </c>
      <c r="G32" s="0" t="n">
        <f aca="false">BoardQty*2</f>
        <v>2</v>
      </c>
      <c r="H32" s="10" t="n">
        <f aca="true">MINA(INDIRECT(ADDRESS(ROW(),COLUMN(newark_part_data)+2)),INDIRECT(ADDRESS(ROW(),COLUMN(digikey_part_data)+2)),INDIRECT(ADDRESS(ROW(),COLUMN(mouser_part_data)+2)))</f>
        <v>0.476</v>
      </c>
      <c r="I32" s="10" t="n">
        <f aca="false">IFERROR(G32*H32,"")</f>
        <v>0.952</v>
      </c>
      <c r="J32" s="0" t="n">
        <v>60</v>
      </c>
      <c r="L32" s="10" t="n">
        <f aca="false">IFERROR(LOOKUP(IF(K32="",G32,K32),{0,1,250,500,1000,5000},{0,0.476,0.427,0.38,0.343,0.235}),"")</f>
        <v>0.476</v>
      </c>
      <c r="M32" s="10" t="n">
        <f aca="false">IFERROR(IF(K32="",G32,K32)*L32,"")</f>
        <v>0.952</v>
      </c>
      <c r="N32" s="0" t="s">
        <v>123</v>
      </c>
      <c r="O32" s="11" t="s">
        <v>38</v>
      </c>
      <c r="V32" s="0" t="n">
        <v>0</v>
      </c>
      <c r="X32" s="10" t="n">
        <f aca="false">IFERROR(LOOKUP(IF(W32="",G32,W32),{0,1,5},{0,521.55,470.07}),"")</f>
        <v>521.55</v>
      </c>
      <c r="Y32" s="10" t="n">
        <f aca="false">IFERROR(IF(W32="",G32,W32)*X32,"")</f>
        <v>1043.1</v>
      </c>
      <c r="Z32" s="0" t="s">
        <v>124</v>
      </c>
      <c r="AA32" s="11" t="s">
        <v>38</v>
      </c>
    </row>
    <row r="33" customFormat="false" ht="15" hidden="false" customHeight="false" outlineLevel="0" collapsed="false">
      <c r="A33" s="0" t="s">
        <v>125</v>
      </c>
      <c r="B33" s="0" t="s">
        <v>126</v>
      </c>
      <c r="D33" s="0" t="s">
        <v>127</v>
      </c>
      <c r="G33" s="0" t="n">
        <f aca="false">BoardQty*1</f>
        <v>1</v>
      </c>
      <c r="H33" s="10" t="n">
        <f aca="true">MINA(INDIRECT(ADDRESS(ROW(),COLUMN(newark_part_data)+2)),INDIRECT(ADDRESS(ROW(),COLUMN(digikey_part_data)+2)),INDIRECT(ADDRESS(ROW(),COLUMN(mouser_part_data)+2)))</f>
        <v>0</v>
      </c>
      <c r="I33" s="10" t="n">
        <f aca="false">IFERROR(G33*H33,"")</f>
        <v>0</v>
      </c>
    </row>
    <row r="34" customFormat="false" ht="15" hidden="false" customHeight="false" outlineLevel="0" collapsed="false">
      <c r="A34" s="0" t="s">
        <v>128</v>
      </c>
      <c r="B34" s="0" t="s">
        <v>129</v>
      </c>
      <c r="D34" s="0" t="s">
        <v>130</v>
      </c>
      <c r="F34" s="0" t="s">
        <v>131</v>
      </c>
      <c r="G34" s="0" t="n">
        <f aca="false">BoardQty*1</f>
        <v>1</v>
      </c>
      <c r="H34" s="10" t="n">
        <f aca="true">MINA(INDIRECT(ADDRESS(ROW(),COLUMN(newark_part_data)+2)),INDIRECT(ADDRESS(ROW(),COLUMN(digikey_part_data)+2)),INDIRECT(ADDRESS(ROW(),COLUMN(mouser_part_data)+2)))</f>
        <v>0.14</v>
      </c>
      <c r="I34" s="10" t="n">
        <f aca="false">IFERROR(G34*H34,"")</f>
        <v>0.14</v>
      </c>
      <c r="P34" s="0" t="n">
        <v>0</v>
      </c>
      <c r="R34" s="10" t="n">
        <f aca="false">IFERROR(LOOKUP(IF(Q34="",G34,Q34),{0,1,10,100,500,1000,5000,10000},{0,0.14,0.123,0.1013,0.08008,0.06874,0.06271,0.0603}),"")</f>
        <v>0.14</v>
      </c>
      <c r="S34" s="10" t="n">
        <f aca="false">IFERROR(IF(Q34="",G34,Q34)*R34,"")</f>
        <v>0.14</v>
      </c>
      <c r="T34" s="0" t="s">
        <v>132</v>
      </c>
      <c r="U34" s="11" t="s">
        <v>38</v>
      </c>
    </row>
    <row r="35" customFormat="false" ht="15" hidden="false" customHeight="false" outlineLevel="0" collapsed="false">
      <c r="A35" s="0" t="s">
        <v>133</v>
      </c>
      <c r="B35" s="0" t="s">
        <v>134</v>
      </c>
      <c r="D35" s="0" t="s">
        <v>114</v>
      </c>
      <c r="F35" s="0" t="s">
        <v>115</v>
      </c>
      <c r="G35" s="0" t="n">
        <f aca="false">BoardQty*1</f>
        <v>1</v>
      </c>
      <c r="H35" s="10" t="n">
        <f aca="true">MINA(INDIRECT(ADDRESS(ROW(),COLUMN(newark_part_data)+2)),INDIRECT(ADDRESS(ROW(),COLUMN(digikey_part_data)+2)),INDIRECT(ADDRESS(ROW(),COLUMN(mouser_part_data)+2)))</f>
        <v>0.18</v>
      </c>
      <c r="I35" s="10" t="n">
        <f aca="false">IFERROR(G35*H35,"")</f>
        <v>0.18</v>
      </c>
      <c r="P35" s="0" t="n">
        <v>0</v>
      </c>
      <c r="R35" s="10" t="n">
        <f aca="false">IFERROR(LOOKUP(IF(Q35="",G35,Q35),{0,1,10,100,500,1000,5000,10000},{0,0.18,0.165,0.1362,0.10766,0.09241,0.08431,0.08106}),"")</f>
        <v>0.18</v>
      </c>
      <c r="S35" s="10" t="n">
        <f aca="false">IFERROR(IF(Q35="",G35,Q35)*R35,"")</f>
        <v>0.18</v>
      </c>
      <c r="T35" s="0" t="s">
        <v>116</v>
      </c>
      <c r="U35" s="11" t="s">
        <v>38</v>
      </c>
    </row>
    <row r="36" customFormat="false" ht="15" hidden="false" customHeight="false" outlineLevel="0" collapsed="false">
      <c r="A36" s="0" t="s">
        <v>135</v>
      </c>
      <c r="B36" s="0" t="s">
        <v>136</v>
      </c>
      <c r="D36" s="0" t="s">
        <v>137</v>
      </c>
      <c r="F36" s="0" t="s">
        <v>138</v>
      </c>
      <c r="G36" s="0" t="n">
        <f aca="false">BoardQty*1</f>
        <v>1</v>
      </c>
      <c r="H36" s="10" t="n">
        <f aca="true">MINA(INDIRECT(ADDRESS(ROW(),COLUMN(newark_part_data)+2)),INDIRECT(ADDRESS(ROW(),COLUMN(digikey_part_data)+2)),INDIRECT(ADDRESS(ROW(),COLUMN(mouser_part_data)+2)))</f>
        <v>0</v>
      </c>
      <c r="I36" s="10" t="n">
        <f aca="false">IFERROR(G36*H36,"")</f>
        <v>0</v>
      </c>
    </row>
    <row r="37" customFormat="false" ht="15" hidden="false" customHeight="false" outlineLevel="0" collapsed="false">
      <c r="A37" s="0" t="s">
        <v>139</v>
      </c>
      <c r="B37" s="0" t="s">
        <v>140</v>
      </c>
      <c r="D37" s="0" t="s">
        <v>141</v>
      </c>
      <c r="F37" s="0" t="s">
        <v>142</v>
      </c>
      <c r="G37" s="0" t="n">
        <f aca="false">BoardQty*1</f>
        <v>1</v>
      </c>
      <c r="H37" s="10" t="n">
        <f aca="true">MINA(INDIRECT(ADDRESS(ROW(),COLUMN(newark_part_data)+2)),INDIRECT(ADDRESS(ROW(),COLUMN(digikey_part_data)+2)),INDIRECT(ADDRESS(ROW(),COLUMN(mouser_part_data)+2)))</f>
        <v>0</v>
      </c>
      <c r="I37" s="10" t="n">
        <f aca="false">IFERROR(G37*H37,"")</f>
        <v>0</v>
      </c>
    </row>
    <row r="38" customFormat="false" ht="15" hidden="false" customHeight="false" outlineLevel="0" collapsed="false">
      <c r="A38" s="0" t="s">
        <v>143</v>
      </c>
      <c r="B38" s="0" t="s">
        <v>144</v>
      </c>
      <c r="G38" s="0" t="n">
        <f aca="false">BoardQty*1</f>
        <v>1</v>
      </c>
      <c r="H38" s="10" t="n">
        <f aca="true">MINA(INDIRECT(ADDRESS(ROW(),COLUMN(newark_part_data)+2)),INDIRECT(ADDRESS(ROW(),COLUMN(digikey_part_data)+2)),INDIRECT(ADDRESS(ROW(),COLUMN(mouser_part_data)+2)))</f>
        <v>0</v>
      </c>
      <c r="I38" s="10" t="n">
        <f aca="false">IFERROR(G38*H38,"")</f>
        <v>0</v>
      </c>
    </row>
    <row r="39" customFormat="false" ht="15" hidden="false" customHeight="false" outlineLevel="0" collapsed="false">
      <c r="A39" s="0" t="s">
        <v>145</v>
      </c>
      <c r="B39" s="0" t="s">
        <v>134</v>
      </c>
      <c r="D39" s="0" t="s">
        <v>146</v>
      </c>
      <c r="F39" s="0" t="s">
        <v>147</v>
      </c>
      <c r="G39" s="0" t="n">
        <f aca="false">BoardQty*1</f>
        <v>1</v>
      </c>
      <c r="H39" s="10" t="n">
        <f aca="true">MINA(INDIRECT(ADDRESS(ROW(),COLUMN(newark_part_data)+2)),INDIRECT(ADDRESS(ROW(),COLUMN(digikey_part_data)+2)),INDIRECT(ADDRESS(ROW(),COLUMN(mouser_part_data)+2)))</f>
        <v>0.914</v>
      </c>
      <c r="I39" s="10" t="n">
        <f aca="false">IFERROR(G39*H39,"")</f>
        <v>0.914</v>
      </c>
      <c r="P39" s="0" t="n">
        <v>33937</v>
      </c>
      <c r="R39" s="10" t="n">
        <f aca="false">IFERROR(LOOKUP(IF(Q39="",G39,Q39),{0,1,10,100,500,1000,2500},{0,0.93,0.651,0.4371,0.3534,0.3162,0.2511}),"")</f>
        <v>0.93</v>
      </c>
      <c r="S39" s="10" t="n">
        <f aca="false">IFERROR(IF(Q39="",G39,Q39)*R39,"")</f>
        <v>0.93</v>
      </c>
      <c r="T39" s="0" t="s">
        <v>148</v>
      </c>
      <c r="U39" s="11" t="s">
        <v>38</v>
      </c>
      <c r="V39" s="0" t="n">
        <v>8753</v>
      </c>
      <c r="X39" s="10" t="n">
        <f aca="false">IFERROR(LOOKUP(IF(W39="",G39,W39),{0,1,10,100,500,1000,2500,5000,10000},{0,0.914,0.639,0.43,0.347,0.31,0.247,0.243,0.242}),"")</f>
        <v>0.914</v>
      </c>
      <c r="Y39" s="10" t="n">
        <f aca="false">IFERROR(IF(W39="",G39,W39)*X39,"")</f>
        <v>0.914</v>
      </c>
      <c r="Z39" s="0" t="s">
        <v>149</v>
      </c>
      <c r="AA39" s="11" t="s">
        <v>38</v>
      </c>
    </row>
    <row r="40" customFormat="false" ht="15" hidden="false" customHeight="false" outlineLevel="0" collapsed="false">
      <c r="A40" s="0" t="s">
        <v>150</v>
      </c>
      <c r="B40" s="0" t="s">
        <v>151</v>
      </c>
      <c r="D40" s="0" t="s">
        <v>130</v>
      </c>
      <c r="F40" s="0" t="s">
        <v>131</v>
      </c>
      <c r="G40" s="0" t="n">
        <f aca="false">BoardQty*1</f>
        <v>1</v>
      </c>
      <c r="H40" s="10" t="n">
        <f aca="true">MINA(INDIRECT(ADDRESS(ROW(),COLUMN(newark_part_data)+2)),INDIRECT(ADDRESS(ROW(),COLUMN(digikey_part_data)+2)),INDIRECT(ADDRESS(ROW(),COLUMN(mouser_part_data)+2)))</f>
        <v>0.14</v>
      </c>
      <c r="I40" s="10" t="n">
        <f aca="false">IFERROR(G40*H40,"")</f>
        <v>0.14</v>
      </c>
      <c r="P40" s="0" t="n">
        <v>0</v>
      </c>
      <c r="R40" s="10" t="n">
        <f aca="false">IFERROR(LOOKUP(IF(Q40="",G40,Q40),{0,1,10,100,500,1000,5000,10000},{0,0.14,0.123,0.1013,0.08008,0.06874,0.06271,0.0603}),"")</f>
        <v>0.14</v>
      </c>
      <c r="S40" s="10" t="n">
        <f aca="false">IFERROR(IF(Q40="",G40,Q40)*R40,"")</f>
        <v>0.14</v>
      </c>
      <c r="T40" s="0" t="s">
        <v>132</v>
      </c>
      <c r="U40" s="11" t="s">
        <v>38</v>
      </c>
    </row>
    <row r="41" customFormat="false" ht="15" hidden="false" customHeight="false" outlineLevel="0" collapsed="false">
      <c r="A41" s="0" t="s">
        <v>152</v>
      </c>
      <c r="B41" s="0" t="s">
        <v>153</v>
      </c>
      <c r="D41" s="0" t="s">
        <v>137</v>
      </c>
      <c r="F41" s="0" t="s">
        <v>138</v>
      </c>
      <c r="G41" s="0" t="n">
        <f aca="false">BoardQty*1</f>
        <v>1</v>
      </c>
      <c r="H41" s="10" t="n">
        <f aca="true">MINA(INDIRECT(ADDRESS(ROW(),COLUMN(newark_part_data)+2)),INDIRECT(ADDRESS(ROW(),COLUMN(digikey_part_data)+2)),INDIRECT(ADDRESS(ROW(),COLUMN(mouser_part_data)+2)))</f>
        <v>0</v>
      </c>
      <c r="I41" s="10" t="n">
        <f aca="false">IFERROR(G41*H41,"")</f>
        <v>0</v>
      </c>
    </row>
    <row r="42" customFormat="false" ht="15" hidden="false" customHeight="false" outlineLevel="0" collapsed="false">
      <c r="A42" s="0" t="s">
        <v>154</v>
      </c>
      <c r="B42" s="0" t="s">
        <v>155</v>
      </c>
      <c r="D42" s="0" t="s">
        <v>156</v>
      </c>
      <c r="F42" s="0" t="s">
        <v>157</v>
      </c>
      <c r="G42" s="0" t="n">
        <f aca="false">BoardQty*1</f>
        <v>1</v>
      </c>
      <c r="H42" s="10" t="n">
        <f aca="true">MINA(INDIRECT(ADDRESS(ROW(),COLUMN(newark_part_data)+2)),INDIRECT(ADDRESS(ROW(),COLUMN(digikey_part_data)+2)),INDIRECT(ADDRESS(ROW(),COLUMN(mouser_part_data)+2)))</f>
        <v>0.28</v>
      </c>
      <c r="I42" s="10" t="n">
        <f aca="false">IFERROR(G42*H42,"")</f>
        <v>0.28</v>
      </c>
      <c r="P42" s="0" t="n">
        <v>0</v>
      </c>
      <c r="R42" s="10" t="n">
        <f aca="false">IFERROR(LOOKUP(IF(Q42="",G42,Q42),{0,1,10,100,500,1000,5000,10000},{0,0.28,0.247,0.2033,0.16072,0.13797,0.12587,0.12103}),"")</f>
        <v>0.28</v>
      </c>
      <c r="S42" s="10" t="n">
        <f aca="false">IFERROR(IF(Q42="",G42,Q42)*R42,"")</f>
        <v>0.28</v>
      </c>
      <c r="T42" s="0" t="s">
        <v>158</v>
      </c>
      <c r="U42" s="11" t="s">
        <v>38</v>
      </c>
    </row>
    <row r="43" customFormat="false" ht="15" hidden="false" customHeight="false" outlineLevel="0" collapsed="false">
      <c r="A43" s="0" t="s">
        <v>159</v>
      </c>
      <c r="B43" s="0" t="s">
        <v>160</v>
      </c>
      <c r="D43" s="0" t="s">
        <v>161</v>
      </c>
      <c r="F43" s="0" t="s">
        <v>162</v>
      </c>
      <c r="G43" s="0" t="n">
        <f aca="false">BoardQty*1</f>
        <v>1</v>
      </c>
      <c r="H43" s="10" t="n">
        <f aca="true">MINA(INDIRECT(ADDRESS(ROW(),COLUMN(newark_part_data)+2)),INDIRECT(ADDRESS(ROW(),COLUMN(digikey_part_data)+2)),INDIRECT(ADDRESS(ROW(),COLUMN(mouser_part_data)+2)))</f>
        <v>0.18</v>
      </c>
      <c r="I43" s="10" t="n">
        <f aca="false">IFERROR(G43*H43,"")</f>
        <v>0.18</v>
      </c>
      <c r="P43" s="0" t="n">
        <v>1</v>
      </c>
      <c r="R43" s="10" t="n">
        <f aca="false">IFERROR(LOOKUP(IF(Q43="",G43,Q43),{0,1,10,100,500,1000,5000,10000},{0,0.18,0.157,0.1296,0.10244,0.08794,0.08022,0.07714}),"")</f>
        <v>0.18</v>
      </c>
      <c r="S43" s="10" t="n">
        <f aca="false">IFERROR(IF(Q43="",G43,Q43)*R43,"")</f>
        <v>0.18</v>
      </c>
      <c r="T43" s="0" t="s">
        <v>163</v>
      </c>
      <c r="U43" s="11" t="s">
        <v>38</v>
      </c>
    </row>
    <row r="44" customFormat="false" ht="15" hidden="false" customHeight="false" outlineLevel="0" collapsed="false">
      <c r="A44" s="0" t="s">
        <v>164</v>
      </c>
      <c r="B44" s="0" t="s">
        <v>165</v>
      </c>
      <c r="D44" s="0" t="s">
        <v>166</v>
      </c>
      <c r="F44" s="0" t="s">
        <v>167</v>
      </c>
      <c r="G44" s="0" t="n">
        <f aca="false">BoardQty*1</f>
        <v>1</v>
      </c>
      <c r="H44" s="10" t="n">
        <f aca="true">MINA(INDIRECT(ADDRESS(ROW(),COLUMN(newark_part_data)+2)),INDIRECT(ADDRESS(ROW(),COLUMN(digikey_part_data)+2)),INDIRECT(ADDRESS(ROW(),COLUMN(mouser_part_data)+2)))</f>
        <v>0</v>
      </c>
      <c r="I44" s="10" t="n">
        <f aca="false">IFERROR(G44*H44,"")</f>
        <v>0</v>
      </c>
    </row>
    <row r="45" customFormat="false" ht="15" hidden="false" customHeight="false" outlineLevel="0" collapsed="false">
      <c r="A45" s="0" t="s">
        <v>168</v>
      </c>
      <c r="B45" s="0" t="s">
        <v>169</v>
      </c>
      <c r="D45" s="0" t="s">
        <v>170</v>
      </c>
      <c r="F45" s="0" t="s">
        <v>171</v>
      </c>
      <c r="G45" s="0" t="n">
        <f aca="false">BoardQty*2</f>
        <v>2</v>
      </c>
      <c r="H45" s="10" t="n">
        <f aca="true">MINA(INDIRECT(ADDRESS(ROW(),COLUMN(newark_part_data)+2)),INDIRECT(ADDRESS(ROW(),COLUMN(digikey_part_data)+2)),INDIRECT(ADDRESS(ROW(),COLUMN(mouser_part_data)+2)))</f>
        <v>0.15</v>
      </c>
      <c r="I45" s="10" t="n">
        <f aca="false">IFERROR(G45*H45,"")</f>
        <v>0.3</v>
      </c>
      <c r="P45" s="0" t="n">
        <v>0</v>
      </c>
      <c r="R45" s="10" t="n">
        <f aca="false">IFERROR(LOOKUP(IF(Q45="",G45,Q45),{0,1,10,100,500,1000,5000,10000},{0,0.15,0.134,0.1107,0.08754,0.07514,0.06855,0.06591}),"")</f>
        <v>0.15</v>
      </c>
      <c r="S45" s="10" t="n">
        <f aca="false">IFERROR(IF(Q45="",G45,Q45)*R45,"")</f>
        <v>0.3</v>
      </c>
      <c r="T45" s="0" t="s">
        <v>172</v>
      </c>
      <c r="U45" s="11" t="s">
        <v>38</v>
      </c>
    </row>
    <row r="46" customFormat="false" ht="15" hidden="false" customHeight="false" outlineLevel="0" collapsed="false">
      <c r="A46" s="0" t="s">
        <v>173</v>
      </c>
      <c r="B46" s="0" t="s">
        <v>174</v>
      </c>
      <c r="D46" s="0" t="s">
        <v>175</v>
      </c>
      <c r="F46" s="0" t="s">
        <v>174</v>
      </c>
      <c r="G46" s="0" t="n">
        <f aca="false">BoardQty*4</f>
        <v>4</v>
      </c>
      <c r="H46" s="10" t="n">
        <f aca="true">MINA(INDIRECT(ADDRESS(ROW(),COLUMN(newark_part_data)+2)),INDIRECT(ADDRESS(ROW(),COLUMN(digikey_part_data)+2)),INDIRECT(ADDRESS(ROW(),COLUMN(mouser_part_data)+2)))</f>
        <v>0.42</v>
      </c>
      <c r="I46" s="10" t="n">
        <f aca="false">IFERROR(G46*H46,"")</f>
        <v>1.68</v>
      </c>
      <c r="P46" s="0" t="n">
        <v>1016</v>
      </c>
      <c r="R46" s="10" t="n">
        <f aca="false">IFERROR(LOOKUP(IF(Q46="",G46,Q46),{0,1,10,100,500,1000,2000,5000,10000,25000,50000,100000},{0,0.42,0.315,0.196,0.134,0.1,0.09,0.085,0.0775,0.0725,0.065,0.064}),"")</f>
        <v>0.42</v>
      </c>
      <c r="S46" s="10" t="n">
        <f aca="false">IFERROR(IF(Q46="",G46,Q46)*R46,"")</f>
        <v>1.68</v>
      </c>
      <c r="T46" s="0" t="s">
        <v>176</v>
      </c>
      <c r="U46" s="11" t="s">
        <v>38</v>
      </c>
      <c r="V46" s="0" t="n">
        <v>0</v>
      </c>
      <c r="X46" s="10" t="n">
        <f aca="false">IFERROR(LOOKUP(IF(W46="",G46,W46),{0,1,10,100,1000,2000,10000,25000,50000},{0,0.471,0.278,0.132,0.101,0.084,0.075,0.071,0.066}),"")</f>
        <v>0.471</v>
      </c>
      <c r="Y46" s="10" t="n">
        <f aca="false">IFERROR(IF(W46="",G46,W46)*X46,"")</f>
        <v>1.884</v>
      </c>
      <c r="Z46" s="0" t="s">
        <v>177</v>
      </c>
      <c r="AA46" s="11" t="s">
        <v>38</v>
      </c>
    </row>
    <row r="47" customFormat="false" ht="15" hidden="false" customHeight="false" outlineLevel="0" collapsed="false">
      <c r="A47" s="0" t="s">
        <v>178</v>
      </c>
      <c r="B47" s="0" t="s">
        <v>179</v>
      </c>
      <c r="D47" s="0" t="s">
        <v>180</v>
      </c>
      <c r="F47" s="0" t="s">
        <v>181</v>
      </c>
      <c r="G47" s="0" t="n">
        <f aca="false">BoardQty*5</f>
        <v>5</v>
      </c>
      <c r="H47" s="10" t="n">
        <f aca="true">MINA(INDIRECT(ADDRESS(ROW(),COLUMN(newark_part_data)+2)),INDIRECT(ADDRESS(ROW(),COLUMN(digikey_part_data)+2)),INDIRECT(ADDRESS(ROW(),COLUMN(mouser_part_data)+2)))</f>
        <v>0.003</v>
      </c>
      <c r="I47" s="10" t="n">
        <f aca="false">IFERROR(G47*H47,"")</f>
        <v>0.015</v>
      </c>
      <c r="J47" s="0" t="n">
        <v>0</v>
      </c>
      <c r="L47" s="10" t="n">
        <f aca="false">IFERROR(LOOKUP(IF(K47="",G47,K47),{0,1,20000,100000},{0,0.003,0.003,0.002}),"")</f>
        <v>0.003</v>
      </c>
      <c r="M47" s="10" t="n">
        <f aca="false">IFERROR(IF(K47="",G47,K47)*L47,"")</f>
        <v>0.015</v>
      </c>
      <c r="N47" s="0" t="s">
        <v>182</v>
      </c>
      <c r="O47" s="11" t="s">
        <v>38</v>
      </c>
      <c r="P47" s="0" t="n">
        <v>1290794</v>
      </c>
      <c r="R47" s="10" t="n">
        <f aca="false">IFERROR(LOOKUP(IF(Q47="",G47,Q47),{0,1,10,50,100,250,500,1000,2500,5000,10000,25000,50000,125000},{0,0.1,0.021,0.0116,0.0088,0.00652,0.0048,0.0032,0.0027,0.0019,0.00165,0.00145,0.00133,0.0013}),"")</f>
        <v>0.1</v>
      </c>
      <c r="S47" s="10" t="n">
        <f aca="false">IFERROR(IF(Q47="",G47,Q47)*R47,"")</f>
        <v>0.5</v>
      </c>
      <c r="T47" s="0" t="s">
        <v>183</v>
      </c>
      <c r="U47" s="11" t="s">
        <v>38</v>
      </c>
    </row>
    <row r="48" customFormat="false" ht="15" hidden="false" customHeight="false" outlineLevel="0" collapsed="false">
      <c r="A48" s="0" t="s">
        <v>184</v>
      </c>
      <c r="B48" s="0" t="s">
        <v>185</v>
      </c>
      <c r="D48" s="0" t="s">
        <v>180</v>
      </c>
      <c r="F48" s="0" t="s">
        <v>186</v>
      </c>
      <c r="G48" s="0" t="n">
        <f aca="false">BoardQty*2</f>
        <v>2</v>
      </c>
      <c r="H48" s="10" t="n">
        <f aca="true">MINA(INDIRECT(ADDRESS(ROW(),COLUMN(newark_part_data)+2)),INDIRECT(ADDRESS(ROW(),COLUMN(digikey_part_data)+2)),INDIRECT(ADDRESS(ROW(),COLUMN(mouser_part_data)+2)))</f>
        <v>0.08</v>
      </c>
      <c r="I48" s="10" t="n">
        <f aca="false">IFERROR(G48*H48,"")</f>
        <v>0.16</v>
      </c>
      <c r="J48" s="0" t="n">
        <v>10694</v>
      </c>
      <c r="L48" s="10" t="n">
        <f aca="false">IFERROR(LOOKUP(IF(K48="",G48,K48),{0,1,10,100,1000},{0,0.08,0.036,0.021,0.015}),"")</f>
        <v>0.08</v>
      </c>
      <c r="M48" s="10" t="n">
        <f aca="false">IFERROR(IF(K48="",G48,K48)*L48,"")</f>
        <v>0.16</v>
      </c>
      <c r="N48" s="0" t="s">
        <v>187</v>
      </c>
      <c r="O48" s="11" t="s">
        <v>38</v>
      </c>
      <c r="P48" s="0" t="n">
        <v>530099</v>
      </c>
      <c r="R48" s="10" t="n">
        <f aca="false">IFERROR(LOOKUP(IF(Q48="",G48,Q48),{0,1,10,50,100,250,500,1000,2500,5000,10000,25000,50000,125000},{0,0.1,0.021,0.0116,0.0088,0.00652,0.0048,0.0032,0.0027,0.0019,0.00165,0.00145,0.00133,0.0013}),"")</f>
        <v>0.1</v>
      </c>
      <c r="S48" s="10" t="n">
        <f aca="false">IFERROR(IF(Q48="",G48,Q48)*R48,"")</f>
        <v>0.2</v>
      </c>
      <c r="T48" s="0" t="s">
        <v>188</v>
      </c>
      <c r="U48" s="11" t="s">
        <v>38</v>
      </c>
    </row>
    <row r="49" customFormat="false" ht="15" hidden="false" customHeight="false" outlineLevel="0" collapsed="false">
      <c r="A49" s="0" t="s">
        <v>189</v>
      </c>
      <c r="B49" s="0" t="s">
        <v>179</v>
      </c>
      <c r="D49" s="0" t="s">
        <v>180</v>
      </c>
      <c r="F49" s="0" t="s">
        <v>181</v>
      </c>
      <c r="G49" s="0" t="n">
        <f aca="false">BoardQty*2</f>
        <v>2</v>
      </c>
      <c r="H49" s="10" t="n">
        <f aca="true">MINA(INDIRECT(ADDRESS(ROW(),COLUMN(newark_part_data)+2)),INDIRECT(ADDRESS(ROW(),COLUMN(digikey_part_data)+2)),INDIRECT(ADDRESS(ROW(),COLUMN(mouser_part_data)+2)))</f>
        <v>0.003</v>
      </c>
      <c r="I49" s="10" t="n">
        <f aca="false">IFERROR(G49*H49,"")</f>
        <v>0.006</v>
      </c>
      <c r="J49" s="0" t="n">
        <v>0</v>
      </c>
      <c r="L49" s="10" t="n">
        <f aca="false">IFERROR(LOOKUP(IF(K49="",G49,K49),{0,1,20000,100000},{0,0.003,0.003,0.002}),"")</f>
        <v>0.003</v>
      </c>
      <c r="M49" s="10" t="n">
        <f aca="false">IFERROR(IF(K49="",G49,K49)*L49,"")</f>
        <v>0.006</v>
      </c>
      <c r="N49" s="0" t="s">
        <v>182</v>
      </c>
      <c r="O49" s="11" t="s">
        <v>38</v>
      </c>
      <c r="P49" s="0" t="n">
        <v>1290794</v>
      </c>
      <c r="R49" s="10" t="n">
        <f aca="false">IFERROR(LOOKUP(IF(Q49="",G49,Q49),{0,1,10,50,100,250,500,1000,2500,5000,10000,25000,50000,125000},{0,0.1,0.021,0.0116,0.0088,0.00652,0.0048,0.0032,0.0027,0.0019,0.00165,0.00145,0.00133,0.0013}),"")</f>
        <v>0.1</v>
      </c>
      <c r="S49" s="10" t="n">
        <f aca="false">IFERROR(IF(Q49="",G49,Q49)*R49,"")</f>
        <v>0.2</v>
      </c>
      <c r="T49" s="0" t="s">
        <v>183</v>
      </c>
      <c r="U49" s="11" t="s">
        <v>38</v>
      </c>
    </row>
    <row r="50" customFormat="false" ht="15" hidden="false" customHeight="false" outlineLevel="0" collapsed="false">
      <c r="A50" s="0" t="s">
        <v>190</v>
      </c>
      <c r="B50" s="0" t="s">
        <v>191</v>
      </c>
      <c r="D50" s="0" t="s">
        <v>180</v>
      </c>
      <c r="F50" s="0" t="s">
        <v>192</v>
      </c>
      <c r="G50" s="0" t="n">
        <f aca="false">BoardQty*1</f>
        <v>1</v>
      </c>
      <c r="H50" s="10" t="n">
        <f aca="true">MINA(INDIRECT(ADDRESS(ROW(),COLUMN(newark_part_data)+2)),INDIRECT(ADDRESS(ROW(),COLUMN(digikey_part_data)+2)),INDIRECT(ADDRESS(ROW(),COLUMN(mouser_part_data)+2)))</f>
        <v>0.08</v>
      </c>
      <c r="I50" s="10" t="n">
        <f aca="false">IFERROR(G50*H50,"")</f>
        <v>0.08</v>
      </c>
      <c r="J50" s="0" t="n">
        <v>18847</v>
      </c>
      <c r="L50" s="10" t="n">
        <f aca="false">IFERROR(LOOKUP(IF(K50="",G50,K50),{0,1,10,100,1000},{0,0.08,0.036,0.021,0.015}),"")</f>
        <v>0.08</v>
      </c>
      <c r="M50" s="10" t="n">
        <f aca="false">IFERROR(IF(K50="",G50,K50)*L50,"")</f>
        <v>0.08</v>
      </c>
      <c r="N50" s="0" t="s">
        <v>193</v>
      </c>
      <c r="O50" s="11" t="s">
        <v>38</v>
      </c>
      <c r="P50" s="0" t="n">
        <v>367345</v>
      </c>
      <c r="R50" s="10" t="n">
        <f aca="false">IFERROR(LOOKUP(IF(Q50="",G50,Q50),{0,1,10,50,100,250,500,1000,2500,5000,10000,25000,50000,125000},{0,0.1,0.021,0.0116,0.0088,0.00652,0.0048,0.0032,0.0027,0.0019,0.00165,0.00145,0.00133,0.0013}),"")</f>
        <v>0.1</v>
      </c>
      <c r="S50" s="10" t="n">
        <f aca="false">IFERROR(IF(Q50="",G50,Q50)*R50,"")</f>
        <v>0.1</v>
      </c>
      <c r="T50" s="0" t="s">
        <v>194</v>
      </c>
      <c r="U50" s="11" t="s">
        <v>38</v>
      </c>
    </row>
    <row r="51" customFormat="false" ht="15" hidden="false" customHeight="false" outlineLevel="0" collapsed="false">
      <c r="A51" s="0" t="s">
        <v>195</v>
      </c>
      <c r="B51" s="0" t="s">
        <v>185</v>
      </c>
      <c r="D51" s="0" t="s">
        <v>180</v>
      </c>
      <c r="F51" s="0" t="s">
        <v>186</v>
      </c>
      <c r="G51" s="0" t="n">
        <f aca="false">BoardQty*1</f>
        <v>1</v>
      </c>
      <c r="H51" s="10" t="n">
        <f aca="true">MINA(INDIRECT(ADDRESS(ROW(),COLUMN(newark_part_data)+2)),INDIRECT(ADDRESS(ROW(),COLUMN(digikey_part_data)+2)),INDIRECT(ADDRESS(ROW(),COLUMN(mouser_part_data)+2)))</f>
        <v>0.08</v>
      </c>
      <c r="I51" s="10" t="n">
        <f aca="false">IFERROR(G51*H51,"")</f>
        <v>0.08</v>
      </c>
      <c r="J51" s="0" t="n">
        <v>10694</v>
      </c>
      <c r="L51" s="10" t="n">
        <f aca="false">IFERROR(LOOKUP(IF(K51="",G51,K51),{0,1,10,100,1000},{0,0.08,0.036,0.021,0.015}),"")</f>
        <v>0.08</v>
      </c>
      <c r="M51" s="10" t="n">
        <f aca="false">IFERROR(IF(K51="",G51,K51)*L51,"")</f>
        <v>0.08</v>
      </c>
      <c r="N51" s="0" t="s">
        <v>187</v>
      </c>
      <c r="O51" s="11" t="s">
        <v>38</v>
      </c>
      <c r="P51" s="0" t="n">
        <v>530099</v>
      </c>
      <c r="R51" s="10" t="n">
        <f aca="false">IFERROR(LOOKUP(IF(Q51="",G51,Q51),{0,1,10,50,100,250,500,1000,2500,5000,10000,25000,50000,125000},{0,0.1,0.021,0.0116,0.0088,0.00652,0.0048,0.0032,0.0027,0.0019,0.00165,0.00145,0.00133,0.0013}),"")</f>
        <v>0.1</v>
      </c>
      <c r="S51" s="10" t="n">
        <f aca="false">IFERROR(IF(Q51="",G51,Q51)*R51,"")</f>
        <v>0.1</v>
      </c>
      <c r="T51" s="0" t="s">
        <v>188</v>
      </c>
      <c r="U51" s="11" t="s">
        <v>38</v>
      </c>
    </row>
    <row r="52" customFormat="false" ht="15" hidden="false" customHeight="false" outlineLevel="0" collapsed="false">
      <c r="A52" s="0" t="s">
        <v>196</v>
      </c>
      <c r="B52" s="0" t="s">
        <v>197</v>
      </c>
      <c r="D52" s="0" t="s">
        <v>180</v>
      </c>
      <c r="F52" s="0" t="s">
        <v>198</v>
      </c>
      <c r="G52" s="0" t="n">
        <f aca="false">BoardQty*1</f>
        <v>1</v>
      </c>
      <c r="H52" s="10" t="n">
        <f aca="true">MINA(INDIRECT(ADDRESS(ROW(),COLUMN(newark_part_data)+2)),INDIRECT(ADDRESS(ROW(),COLUMN(digikey_part_data)+2)),INDIRECT(ADDRESS(ROW(),COLUMN(mouser_part_data)+2)))</f>
        <v>0.1</v>
      </c>
      <c r="I52" s="10" t="n">
        <f aca="false">IFERROR(G52*H52,"")</f>
        <v>0.1</v>
      </c>
      <c r="J52" s="0" t="n">
        <v>4870</v>
      </c>
      <c r="L52" s="10" t="n">
        <f aca="false">IFERROR(LOOKUP(IF(K52="",G52,K52),{0,1,50,100,250,500,1000,2500},{0,0.1,0.019,0.014,0.011,0.008,0.005,0.004}),"")</f>
        <v>0.1</v>
      </c>
      <c r="M52" s="10" t="n">
        <f aca="false">IFERROR(IF(K52="",G52,K52)*L52,"")</f>
        <v>0.1</v>
      </c>
      <c r="N52" s="0" t="s">
        <v>199</v>
      </c>
      <c r="O52" s="11" t="s">
        <v>38</v>
      </c>
      <c r="P52" s="0" t="n">
        <v>203121</v>
      </c>
      <c r="R52" s="10" t="n">
        <f aca="false">IFERROR(LOOKUP(IF(Q52="",G52,Q52),{0,1,10,50,100,250,500,1000,2500,5000,10000,25000,50000,125000},{0,0.1,0.021,0.0116,0.0088,0.00652,0.0048,0.0032,0.0027,0.0019,0.00165,0.00145,0.00133,0.0013}),"")</f>
        <v>0.1</v>
      </c>
      <c r="S52" s="10" t="n">
        <f aca="false">IFERROR(IF(Q52="",G52,Q52)*R52,"")</f>
        <v>0.1</v>
      </c>
      <c r="T52" s="0" t="s">
        <v>200</v>
      </c>
      <c r="U52" s="11" t="s">
        <v>38</v>
      </c>
    </row>
    <row r="53" customFormat="false" ht="15" hidden="false" customHeight="false" outlineLevel="0" collapsed="false">
      <c r="A53" s="0" t="s">
        <v>201</v>
      </c>
      <c r="B53" s="0" t="s">
        <v>202</v>
      </c>
      <c r="D53" s="0" t="s">
        <v>180</v>
      </c>
      <c r="F53" s="0" t="s">
        <v>203</v>
      </c>
      <c r="G53" s="0" t="n">
        <f aca="false">BoardQty*1</f>
        <v>1</v>
      </c>
      <c r="H53" s="10" t="n">
        <f aca="true">MINA(INDIRECT(ADDRESS(ROW(),COLUMN(newark_part_data)+2)),INDIRECT(ADDRESS(ROW(),COLUMN(digikey_part_data)+2)),INDIRECT(ADDRESS(ROW(),COLUMN(mouser_part_data)+2)))</f>
        <v>0.1</v>
      </c>
      <c r="I53" s="10" t="n">
        <f aca="false">IFERROR(G53*H53,"")</f>
        <v>0.1</v>
      </c>
      <c r="J53" s="0" t="n">
        <v>7785</v>
      </c>
      <c r="L53" s="10" t="n">
        <f aca="false">IFERROR(LOOKUP(IF(K53="",G53,K53),{0,1,50,100,250,500,1000,2500},{0,0.1,0.019,0.014,0.011,0.008,0.005,0.004}),"")</f>
        <v>0.1</v>
      </c>
      <c r="M53" s="10" t="n">
        <f aca="false">IFERROR(IF(K53="",G53,K53)*L53,"")</f>
        <v>0.1</v>
      </c>
      <c r="N53" s="0" t="s">
        <v>204</v>
      </c>
      <c r="O53" s="11" t="s">
        <v>38</v>
      </c>
      <c r="P53" s="0" t="n">
        <v>140735</v>
      </c>
      <c r="R53" s="10" t="n">
        <f aca="false">IFERROR(LOOKUP(IF(Q53="",G53,Q53),{0,1,10,50,100,250,500,1000,2500,5000,10000,25000,50000,125000},{0,0.1,0.021,0.0116,0.0088,0.00652,0.0048,0.0032,0.0027,0.0019,0.00165,0.00145,0.00133,0.0013}),"")</f>
        <v>0.1</v>
      </c>
      <c r="S53" s="10" t="n">
        <f aca="false">IFERROR(IF(Q53="",G53,Q53)*R53,"")</f>
        <v>0.1</v>
      </c>
      <c r="T53" s="0" t="s">
        <v>205</v>
      </c>
      <c r="U53" s="11" t="s">
        <v>38</v>
      </c>
    </row>
    <row r="54" customFormat="false" ht="15" hidden="false" customHeight="false" outlineLevel="0" collapsed="false">
      <c r="A54" s="0" t="s">
        <v>206</v>
      </c>
      <c r="B54" s="0" t="s">
        <v>207</v>
      </c>
      <c r="D54" s="0" t="s">
        <v>208</v>
      </c>
      <c r="G54" s="0" t="n">
        <f aca="false">BoardQty*4</f>
        <v>4</v>
      </c>
      <c r="H54" s="10" t="n">
        <f aca="true">MINA(INDIRECT(ADDRESS(ROW(),COLUMN(newark_part_data)+2)),INDIRECT(ADDRESS(ROW(),COLUMN(digikey_part_data)+2)),INDIRECT(ADDRESS(ROW(),COLUMN(mouser_part_data)+2)))</f>
        <v>0</v>
      </c>
      <c r="I54" s="10" t="n">
        <f aca="false">IFERROR(G54*H54,"")</f>
        <v>0</v>
      </c>
    </row>
    <row r="55" customFormat="false" ht="15" hidden="false" customHeight="false" outlineLevel="0" collapsed="false">
      <c r="A55" s="0" t="s">
        <v>209</v>
      </c>
      <c r="B55" s="0" t="s">
        <v>210</v>
      </c>
      <c r="D55" s="0" t="s">
        <v>211</v>
      </c>
      <c r="F55" s="0" t="s">
        <v>212</v>
      </c>
      <c r="G55" s="0" t="n">
        <f aca="false">BoardQty*1</f>
        <v>1</v>
      </c>
      <c r="H55" s="10" t="n">
        <f aca="true">MINA(INDIRECT(ADDRESS(ROW(),COLUMN(newark_part_data)+2)),INDIRECT(ADDRESS(ROW(),COLUMN(digikey_part_data)+2)),INDIRECT(ADDRESS(ROW(),COLUMN(mouser_part_data)+2)))</f>
        <v>0.273</v>
      </c>
      <c r="I55" s="10" t="n">
        <f aca="false">IFERROR(G55*H55,"")</f>
        <v>0.273</v>
      </c>
      <c r="J55" s="0" t="n">
        <v>0</v>
      </c>
      <c r="L55" s="10" t="n">
        <f aca="false">IFERROR(LOOKUP(IF(K55="",G55,K55),{0,1,500,1000},{0,0.273,0.273,0.253}),"")</f>
        <v>0.273</v>
      </c>
      <c r="M55" s="10" t="n">
        <f aca="false">IFERROR(IF(K55="",G55,K55)*L55,"")</f>
        <v>0.273</v>
      </c>
      <c r="N55" s="0" t="s">
        <v>213</v>
      </c>
      <c r="O55" s="11" t="s">
        <v>38</v>
      </c>
      <c r="P55" s="0" t="n">
        <v>11446</v>
      </c>
      <c r="R55" s="10" t="n">
        <f aca="false">IFERROR(LOOKUP(IF(Q55="",G55,Q55),{0,1,10,100,250,500,1000,2500,5000,12500},{0,0.72,0.622,0.3889,0.37776,0.3333,0.303,0.2828,0.2727,0.2626}),"")</f>
        <v>0.72</v>
      </c>
      <c r="S55" s="10" t="n">
        <f aca="false">IFERROR(IF(Q55="",G55,Q55)*R55,"")</f>
        <v>0.72</v>
      </c>
      <c r="T55" s="0" t="s">
        <v>214</v>
      </c>
      <c r="U55" s="11" t="s">
        <v>38</v>
      </c>
      <c r="V55" s="0" t="n">
        <v>0</v>
      </c>
      <c r="X55" s="10" t="n">
        <f aca="false">IFERROR(LOOKUP(IF(W55="",G55,W55),{0,1,10,100,250,500,1000,2500,5000,10000},{0,0.708,0.611,0.382,0.372,0.328,0.297,0.278,0.269,0.262}),"")</f>
        <v>0.708</v>
      </c>
      <c r="Y55" s="10" t="n">
        <f aca="false">IFERROR(IF(W55="",G55,W55)*X55,"")</f>
        <v>0.708</v>
      </c>
      <c r="Z55" s="0" t="s">
        <v>215</v>
      </c>
      <c r="AA55" s="11" t="s">
        <v>38</v>
      </c>
    </row>
    <row r="56" customFormat="false" ht="15" hidden="false" customHeight="false" outlineLevel="0" collapsed="false">
      <c r="A56" s="0" t="s">
        <v>216</v>
      </c>
      <c r="B56" s="0" t="s">
        <v>217</v>
      </c>
      <c r="D56" s="0" t="s">
        <v>218</v>
      </c>
      <c r="F56" s="0" t="s">
        <v>219</v>
      </c>
      <c r="G56" s="0" t="n">
        <f aca="false">BoardQty*1</f>
        <v>1</v>
      </c>
      <c r="H56" s="10" t="n">
        <f aca="true">MINA(INDIRECT(ADDRESS(ROW(),COLUMN(newark_part_data)+2)),INDIRECT(ADDRESS(ROW(),COLUMN(digikey_part_data)+2)),INDIRECT(ADDRESS(ROW(),COLUMN(mouser_part_data)+2)))</f>
        <v>0.133</v>
      </c>
      <c r="I56" s="10" t="n">
        <f aca="false">IFERROR(G56*H56,"")</f>
        <v>0.133</v>
      </c>
      <c r="J56" s="0" t="n">
        <v>0</v>
      </c>
      <c r="L56" s="10" t="n">
        <f aca="false">IFERROR(LOOKUP(IF(K56="",G56,K56),{0,1,25000,50000,100000},{0,0.133,0.119,0.108,0.101}),"")</f>
        <v>0.133</v>
      </c>
      <c r="M56" s="10" t="n">
        <f aca="false">IFERROR(IF(K56="",G56,K56)*L56,"")</f>
        <v>0.133</v>
      </c>
      <c r="N56" s="0" t="s">
        <v>220</v>
      </c>
      <c r="O56" s="11" t="s">
        <v>38</v>
      </c>
      <c r="P56" s="0" t="n">
        <v>4835</v>
      </c>
      <c r="R56" s="10" t="n">
        <f aca="false">IFERROR(LOOKUP(IF(Q56="",G56,Q56),{0,1,10,25,50,100,200,500,1000,2000},{0,0.15,0.145,0.1392,0.134,0.12,0.101,0.089,0.08,0.071}),"")</f>
        <v>0.15</v>
      </c>
      <c r="S56" s="10" t="n">
        <f aca="false">IFERROR(IF(Q56="",G56,Q56)*R56,"")</f>
        <v>0.15</v>
      </c>
      <c r="T56" s="0" t="s">
        <v>221</v>
      </c>
      <c r="U56" s="11" t="s">
        <v>38</v>
      </c>
      <c r="V56" s="0" t="n">
        <v>13807</v>
      </c>
      <c r="X56" s="10" t="n">
        <f aca="false">IFERROR(LOOKUP(IF(W56="",G56,W56),{0,1,10,25,50,100,200,500,1000,2000},{0,0.16,0.151,0.146,0.14,0.126,0.106,0.092,0.084,0.074}),"")</f>
        <v>0.16</v>
      </c>
      <c r="Y56" s="10" t="n">
        <f aca="false">IFERROR(IF(W56="",G56,W56)*X56,"")</f>
        <v>0.16</v>
      </c>
      <c r="Z56" s="0" t="s">
        <v>222</v>
      </c>
      <c r="AA56" s="11" t="s">
        <v>38</v>
      </c>
    </row>
    <row r="57" customFormat="false" ht="15" hidden="false" customHeight="false" outlineLevel="0" collapsed="false">
      <c r="A57" s="0" t="s">
        <v>223</v>
      </c>
      <c r="B57" s="0" t="s">
        <v>224</v>
      </c>
      <c r="D57" s="0" t="s">
        <v>218</v>
      </c>
      <c r="F57" s="0" t="s">
        <v>219</v>
      </c>
      <c r="G57" s="0" t="n">
        <f aca="false">BoardQty*1</f>
        <v>1</v>
      </c>
      <c r="H57" s="10" t="n">
        <f aca="true">MINA(INDIRECT(ADDRESS(ROW(),COLUMN(newark_part_data)+2)),INDIRECT(ADDRESS(ROW(),COLUMN(digikey_part_data)+2)),INDIRECT(ADDRESS(ROW(),COLUMN(mouser_part_data)+2)))</f>
        <v>0.133</v>
      </c>
      <c r="I57" s="10" t="n">
        <f aca="false">IFERROR(G57*H57,"")</f>
        <v>0.133</v>
      </c>
      <c r="J57" s="0" t="n">
        <v>0</v>
      </c>
      <c r="L57" s="10" t="n">
        <f aca="false">IFERROR(LOOKUP(IF(K57="",G57,K57),{0,1,25000,50000,100000},{0,0.133,0.119,0.108,0.101}),"")</f>
        <v>0.133</v>
      </c>
      <c r="M57" s="10" t="n">
        <f aca="false">IFERROR(IF(K57="",G57,K57)*L57,"")</f>
        <v>0.133</v>
      </c>
      <c r="N57" s="0" t="s">
        <v>220</v>
      </c>
      <c r="O57" s="11" t="s">
        <v>38</v>
      </c>
      <c r="P57" s="0" t="n">
        <v>4835</v>
      </c>
      <c r="R57" s="10" t="n">
        <f aca="false">IFERROR(LOOKUP(IF(Q57="",G57,Q57),{0,1,10,25,50,100,200,500,1000,2000},{0,0.15,0.145,0.1392,0.134,0.12,0.101,0.089,0.08,0.071}),"")</f>
        <v>0.15</v>
      </c>
      <c r="S57" s="10" t="n">
        <f aca="false">IFERROR(IF(Q57="",G57,Q57)*R57,"")</f>
        <v>0.15</v>
      </c>
      <c r="T57" s="0" t="s">
        <v>221</v>
      </c>
      <c r="U57" s="11" t="s">
        <v>38</v>
      </c>
      <c r="V57" s="0" t="n">
        <v>13807</v>
      </c>
      <c r="X57" s="10" t="n">
        <f aca="false">IFERROR(LOOKUP(IF(W57="",G57,W57),{0,1,10,25,50,100,200,500,1000,2000},{0,0.16,0.151,0.146,0.14,0.126,0.106,0.092,0.084,0.074}),"")</f>
        <v>0.16</v>
      </c>
      <c r="Y57" s="10" t="n">
        <f aca="false">IFERROR(IF(W57="",G57,W57)*X57,"")</f>
        <v>0.16</v>
      </c>
      <c r="Z57" s="0" t="s">
        <v>222</v>
      </c>
      <c r="AA57" s="11" t="s">
        <v>38</v>
      </c>
    </row>
    <row r="58" customFormat="false" ht="15" hidden="false" customHeight="false" outlineLevel="0" collapsed="false">
      <c r="A58" s="0" t="s">
        <v>225</v>
      </c>
      <c r="B58" s="0" t="s">
        <v>226</v>
      </c>
      <c r="D58" s="0" t="s">
        <v>218</v>
      </c>
      <c r="F58" s="0" t="s">
        <v>219</v>
      </c>
      <c r="G58" s="0" t="n">
        <f aca="false">BoardQty*1</f>
        <v>1</v>
      </c>
      <c r="H58" s="10" t="n">
        <f aca="true">MINA(INDIRECT(ADDRESS(ROW(),COLUMN(newark_part_data)+2)),INDIRECT(ADDRESS(ROW(),COLUMN(digikey_part_data)+2)),INDIRECT(ADDRESS(ROW(),COLUMN(mouser_part_data)+2)))</f>
        <v>0.133</v>
      </c>
      <c r="I58" s="10" t="n">
        <f aca="false">IFERROR(G58*H58,"")</f>
        <v>0.133</v>
      </c>
      <c r="J58" s="0" t="n">
        <v>0</v>
      </c>
      <c r="L58" s="10" t="n">
        <f aca="false">IFERROR(LOOKUP(IF(K58="",G58,K58),{0,1,25000,50000,100000},{0,0.133,0.119,0.108,0.101}),"")</f>
        <v>0.133</v>
      </c>
      <c r="M58" s="10" t="n">
        <f aca="false">IFERROR(IF(K58="",G58,K58)*L58,"")</f>
        <v>0.133</v>
      </c>
      <c r="N58" s="0" t="s">
        <v>220</v>
      </c>
      <c r="O58" s="11" t="s">
        <v>38</v>
      </c>
      <c r="P58" s="0" t="n">
        <v>4835</v>
      </c>
      <c r="R58" s="10" t="n">
        <f aca="false">IFERROR(LOOKUP(IF(Q58="",G58,Q58),{0,1,10,25,50,100,200,500,1000,2000},{0,0.15,0.145,0.1392,0.134,0.12,0.101,0.089,0.08,0.071}),"")</f>
        <v>0.15</v>
      </c>
      <c r="S58" s="10" t="n">
        <f aca="false">IFERROR(IF(Q58="",G58,Q58)*R58,"")</f>
        <v>0.15</v>
      </c>
      <c r="T58" s="0" t="s">
        <v>221</v>
      </c>
      <c r="U58" s="11" t="s">
        <v>38</v>
      </c>
      <c r="V58" s="0" t="n">
        <v>13807</v>
      </c>
      <c r="X58" s="10" t="n">
        <f aca="false">IFERROR(LOOKUP(IF(W58="",G58,W58),{0,1,10,25,50,100,200,500,1000,2000},{0,0.16,0.151,0.146,0.14,0.126,0.106,0.092,0.084,0.074}),"")</f>
        <v>0.16</v>
      </c>
      <c r="Y58" s="10" t="n">
        <f aca="false">IFERROR(IF(W58="",G58,W58)*X58,"")</f>
        <v>0.16</v>
      </c>
      <c r="Z58" s="0" t="s">
        <v>222</v>
      </c>
      <c r="AA58" s="11" t="s">
        <v>38</v>
      </c>
    </row>
    <row r="59" customFormat="false" ht="15" hidden="false" customHeight="false" outlineLevel="0" collapsed="false">
      <c r="A59" s="0" t="s">
        <v>227</v>
      </c>
      <c r="B59" s="0" t="s">
        <v>228</v>
      </c>
      <c r="D59" s="0" t="s">
        <v>229</v>
      </c>
      <c r="F59" s="0" t="s">
        <v>230</v>
      </c>
      <c r="G59" s="0" t="n">
        <f aca="false">BoardQty*1</f>
        <v>1</v>
      </c>
      <c r="H59" s="10" t="n">
        <f aca="true">MINA(INDIRECT(ADDRESS(ROW(),COLUMN(newark_part_data)+2)),INDIRECT(ADDRESS(ROW(),COLUMN(digikey_part_data)+2)),INDIRECT(ADDRESS(ROW(),COLUMN(mouser_part_data)+2)))</f>
        <v>1.3</v>
      </c>
      <c r="I59" s="10" t="n">
        <f aca="false">IFERROR(G59*H59,"")</f>
        <v>1.3</v>
      </c>
      <c r="P59" s="0" t="n">
        <v>15409</v>
      </c>
      <c r="R59" s="10" t="n">
        <f aca="false">IFERROR(LOOKUP(IF(Q59="",G59,Q59),{0,1,10,100,450,500,1000,2500,5000,10000,12500,25000},{0,1.59,1.423,1.1092,1.122,0.91728,0.7254,0.6552,0.62244,0.70125,0.59904,0.585}),"")</f>
        <v>1.59</v>
      </c>
      <c r="S59" s="10" t="n">
        <f aca="false">IFERROR(IF(Q59="",G59,Q59)*R59,"")</f>
        <v>1.59</v>
      </c>
      <c r="T59" s="0" t="s">
        <v>231</v>
      </c>
      <c r="U59" s="11" t="s">
        <v>38</v>
      </c>
      <c r="V59" s="0" t="n">
        <v>12412</v>
      </c>
      <c r="X59" s="10" t="n">
        <f aca="false">IFERROR(LOOKUP(IF(W59="",G59,W59),{0,1,10,100,500,1000,2500},{0,1.3,1.11,0.857,0.757,0.598,0.534}),"")</f>
        <v>1.3</v>
      </c>
      <c r="Y59" s="10" t="n">
        <f aca="false">IFERROR(IF(W59="",G59,W59)*X59,"")</f>
        <v>1.3</v>
      </c>
      <c r="Z59" s="0" t="s">
        <v>232</v>
      </c>
      <c r="AA59" s="11" t="s">
        <v>38</v>
      </c>
    </row>
    <row r="60" customFormat="false" ht="15" hidden="false" customHeight="false" outlineLevel="0" collapsed="false">
      <c r="A60" s="0" t="s">
        <v>233</v>
      </c>
      <c r="B60" s="0" t="s">
        <v>234</v>
      </c>
      <c r="D60" s="0" t="s">
        <v>235</v>
      </c>
      <c r="F60" s="0" t="s">
        <v>236</v>
      </c>
      <c r="G60" s="0" t="n">
        <f aca="false">BoardQty*1</f>
        <v>1</v>
      </c>
      <c r="H60" s="10" t="n">
        <f aca="true">MINA(INDIRECT(ADDRESS(ROW(),COLUMN(newark_part_data)+2)),INDIRECT(ADDRESS(ROW(),COLUMN(digikey_part_data)+2)),INDIRECT(ADDRESS(ROW(),COLUMN(mouser_part_data)+2)))</f>
        <v>3.71</v>
      </c>
      <c r="I60" s="10" t="n">
        <f aca="false">IFERROR(G60*H60,"")</f>
        <v>3.71</v>
      </c>
      <c r="J60" s="0" t="n">
        <v>2605</v>
      </c>
      <c r="L60" s="10" t="n">
        <f aca="false">IFERROR(LOOKUP(IF(K60="",G60,K60),{0,1,10,25,50,100,250,500,1000},{0,3.99,3.56,3.22,3.06,2.93,2.64,2.14,1.89}),"")</f>
        <v>3.99</v>
      </c>
      <c r="M60" s="10" t="n">
        <f aca="false">IFERROR(IF(K60="",G60,K60)*L60,"")</f>
        <v>3.99</v>
      </c>
      <c r="N60" s="0" t="s">
        <v>237</v>
      </c>
      <c r="O60" s="11" t="s">
        <v>38</v>
      </c>
      <c r="P60" s="0" t="n">
        <v>17728</v>
      </c>
      <c r="R60" s="10" t="n">
        <f aca="false">IFERROR(LOOKUP(IF(Q60="",G60,Q60),{0,1,10,100,500,1000,2500},{0,3.93,3.528,2.8944,2.4624,1.8,1.8}),"")</f>
        <v>3.93</v>
      </c>
      <c r="S60" s="10" t="n">
        <f aca="false">IFERROR(IF(Q60="",G60,Q60)*R60,"")</f>
        <v>3.93</v>
      </c>
      <c r="T60" s="0" t="s">
        <v>238</v>
      </c>
      <c r="U60" s="11" t="s">
        <v>38</v>
      </c>
      <c r="V60" s="0" t="n">
        <v>4638</v>
      </c>
      <c r="X60" s="10" t="n">
        <f aca="false">IFERROR(LOOKUP(IF(W60="",G60,W60),{0,1,10,25,50,100,250,500,1000,2500},{0,3.71,3.33,3.1,2.93,2.72,2.59,2.32,1.87,1.87}),"")</f>
        <v>3.71</v>
      </c>
      <c r="Y60" s="10" t="n">
        <f aca="false">IFERROR(IF(W60="",G60,W60)*X60,"")</f>
        <v>3.71</v>
      </c>
      <c r="Z60" s="0" t="s">
        <v>239</v>
      </c>
      <c r="AA60" s="11" t="s">
        <v>38</v>
      </c>
    </row>
    <row r="61" customFormat="false" ht="15" hidden="false" customHeight="false" outlineLevel="0" collapsed="false">
      <c r="A61" s="0" t="s">
        <v>240</v>
      </c>
      <c r="B61" s="0" t="s">
        <v>241</v>
      </c>
      <c r="D61" s="0" t="s">
        <v>235</v>
      </c>
      <c r="F61" s="0" t="s">
        <v>242</v>
      </c>
      <c r="G61" s="0" t="n">
        <f aca="false">BoardQty*1</f>
        <v>1</v>
      </c>
      <c r="H61" s="10" t="n">
        <f aca="true">MINA(INDIRECT(ADDRESS(ROW(),COLUMN(newark_part_data)+2)),INDIRECT(ADDRESS(ROW(),COLUMN(digikey_part_data)+2)),INDIRECT(ADDRESS(ROW(),COLUMN(mouser_part_data)+2)))</f>
        <v>1.8</v>
      </c>
      <c r="I61" s="10" t="n">
        <f aca="false">IFERROR(G61*H61,"")</f>
        <v>1.8</v>
      </c>
      <c r="J61" s="0" t="n">
        <v>0</v>
      </c>
      <c r="L61" s="10" t="n">
        <f aca="false">IFERROR(LOOKUP(IF(K61="",G61,K61),{0,1,2500},{0,1.8,1.8}),"")</f>
        <v>1.8</v>
      </c>
      <c r="M61" s="10" t="n">
        <f aca="false">IFERROR(IF(K61="",G61,K61)*L61,"")</f>
        <v>1.8</v>
      </c>
      <c r="N61" s="0" t="s">
        <v>243</v>
      </c>
      <c r="O61" s="11" t="s">
        <v>38</v>
      </c>
      <c r="P61" s="0" t="n">
        <v>6294</v>
      </c>
      <c r="R61" s="10" t="n">
        <f aca="false">IFERROR(LOOKUP(IF(Q61="",G61,Q61),{0,1,10,100,500,1000,2500},{0,3.93,3.528,2.8944,2.4624,1.8,1.8}),"")</f>
        <v>3.93</v>
      </c>
      <c r="S61" s="10" t="n">
        <f aca="false">IFERROR(IF(Q61="",G61,Q61)*R61,"")</f>
        <v>3.93</v>
      </c>
      <c r="T61" s="0" t="s">
        <v>244</v>
      </c>
      <c r="U61" s="11" t="s">
        <v>38</v>
      </c>
      <c r="V61" s="0" t="n">
        <v>3764</v>
      </c>
      <c r="X61" s="10" t="n">
        <f aca="false">IFERROR(LOOKUP(IF(W61="",G61,W61),{0,1,10,25,50,100,250,500,1000,2500},{0,3.71,3.33,3.1,2.93,2.72,2.59,2.32,1.87,1.87}),"")</f>
        <v>3.71</v>
      </c>
      <c r="Y61" s="10" t="n">
        <f aca="false">IFERROR(IF(W61="",G61,W61)*X61,"")</f>
        <v>3.71</v>
      </c>
      <c r="Z61" s="0" t="s">
        <v>245</v>
      </c>
      <c r="AA61" s="11" t="s">
        <v>38</v>
      </c>
    </row>
    <row r="62" customFormat="false" ht="15" hidden="false" customHeight="false" outlineLevel="0" collapsed="false">
      <c r="A62" s="0" t="s">
        <v>246</v>
      </c>
      <c r="B62" s="0" t="s">
        <v>247</v>
      </c>
      <c r="D62" s="0" t="s">
        <v>248</v>
      </c>
      <c r="F62" s="0" t="s">
        <v>249</v>
      </c>
      <c r="G62" s="0" t="n">
        <f aca="false">BoardQty*1</f>
        <v>1</v>
      </c>
      <c r="H62" s="10" t="n">
        <f aca="true">MINA(INDIRECT(ADDRESS(ROW(),COLUMN(newark_part_data)+2)),INDIRECT(ADDRESS(ROW(),COLUMN(digikey_part_data)+2)),INDIRECT(ADDRESS(ROW(),COLUMN(mouser_part_data)+2)))</f>
        <v>8.08</v>
      </c>
      <c r="I62" s="10" t="n">
        <f aca="false">IFERROR(G62*H62,"")</f>
        <v>8.08</v>
      </c>
      <c r="J62" s="0" t="n">
        <v>857</v>
      </c>
      <c r="L62" s="10" t="n">
        <f aca="false">IFERROR(LOOKUP(IF(K62="",G62,K62),{0,1,100,250,500,1000},{0,8.36,6.83,6.26,5.82,5.47}),"")</f>
        <v>8.36</v>
      </c>
      <c r="M62" s="10" t="n">
        <f aca="false">IFERROR(IF(K62="",G62,K62)*L62,"")</f>
        <v>8.36</v>
      </c>
      <c r="N62" s="0" t="s">
        <v>250</v>
      </c>
      <c r="O62" s="11" t="s">
        <v>38</v>
      </c>
      <c r="P62" s="0" t="n">
        <v>2695</v>
      </c>
      <c r="R62" s="10" t="n">
        <f aca="false">IFERROR(LOOKUP(IF(Q62="",G62,Q62),{0,1,10,25,50,100,250,500,1000},{0,8.35,7.932,7.32,6.954,6.29,5.97552,5.23872,4.36968}),"")</f>
        <v>8.35</v>
      </c>
      <c r="S62" s="10" t="n">
        <f aca="false">IFERROR(IF(Q62="",G62,Q62)*R62,"")</f>
        <v>8.35</v>
      </c>
      <c r="T62" s="0" t="s">
        <v>251</v>
      </c>
      <c r="U62" s="11" t="s">
        <v>38</v>
      </c>
      <c r="V62" s="0" t="n">
        <v>1375</v>
      </c>
      <c r="X62" s="10" t="n">
        <f aca="false">IFERROR(LOOKUP(IF(W62="",G62,W62),{0,1,25,50,100,250,500,1000},{0,8.08,7.19,6.79,6.18,5.87,5.57,4.65}),"")</f>
        <v>8.08</v>
      </c>
      <c r="Y62" s="10" t="n">
        <f aca="false">IFERROR(IF(W62="",G62,W62)*X62,"")</f>
        <v>8.08</v>
      </c>
      <c r="Z62" s="0" t="s">
        <v>252</v>
      </c>
      <c r="AA62" s="11" t="s">
        <v>38</v>
      </c>
    </row>
    <row r="63" customFormat="false" ht="15" hidden="false" customHeight="false" outlineLevel="0" collapsed="false">
      <c r="A63" s="0" t="s">
        <v>253</v>
      </c>
      <c r="B63" s="0" t="s">
        <v>254</v>
      </c>
      <c r="D63" s="0" t="s">
        <v>255</v>
      </c>
      <c r="F63" s="0" t="s">
        <v>256</v>
      </c>
      <c r="G63" s="0" t="n">
        <f aca="false">BoardQty*1</f>
        <v>1</v>
      </c>
      <c r="H63" s="10" t="n">
        <f aca="true">MINA(INDIRECT(ADDRESS(ROW(),COLUMN(newark_part_data)+2)),INDIRECT(ADDRESS(ROW(),COLUMN(digikey_part_data)+2)),INDIRECT(ADDRESS(ROW(),COLUMN(mouser_part_data)+2)))</f>
        <v>3.15</v>
      </c>
      <c r="I63" s="10" t="n">
        <f aca="false">IFERROR(G63*H63,"")</f>
        <v>3.15</v>
      </c>
      <c r="J63" s="0" t="n">
        <v>115</v>
      </c>
      <c r="L63" s="10" t="n">
        <f aca="false">IFERROR(LOOKUP(IF(K63="",G63,K63),{0,1,10,25,50,100,250,500,1000},{0,3.15,2.76,2.6,2.21,2.08,2,1.96,1.73}),"")</f>
        <v>3.15</v>
      </c>
      <c r="M63" s="10" t="n">
        <f aca="false">IFERROR(IF(K63="",G63,K63)*L63,"")</f>
        <v>3.15</v>
      </c>
      <c r="N63" s="0" t="s">
        <v>257</v>
      </c>
      <c r="O63" s="11" t="s">
        <v>38</v>
      </c>
      <c r="P63" s="0" t="n">
        <v>7867</v>
      </c>
      <c r="R63" s="10" t="n">
        <f aca="false">IFERROR(LOOKUP(IF(Q63="",G63,Q63),{0,1,10,25,100,250,500,1000,2000},{0,3.25,2.903,2.6124,2.3801,2.14784,1.92726,1.6254,1.675}),"")</f>
        <v>3.25</v>
      </c>
      <c r="S63" s="10" t="n">
        <f aca="false">IFERROR(IF(Q63="",G63,Q63)*R63,"")</f>
        <v>3.25</v>
      </c>
      <c r="T63" s="0" t="s">
        <v>254</v>
      </c>
      <c r="U63" s="11" t="s">
        <v>38</v>
      </c>
      <c r="V63" s="0" t="n">
        <v>14855</v>
      </c>
      <c r="X63" s="10" t="n">
        <f aca="false">IFERROR(LOOKUP(IF(W63="",G63,W63),{0,1,10,25,50,100,250,500,1000},{0,3.16,2.81,2.53,2.38,2.31,2.08,1.86,1.68}),"")</f>
        <v>3.16</v>
      </c>
      <c r="Y63" s="10" t="n">
        <f aca="false">IFERROR(IF(W63="",G63,W63)*X63,"")</f>
        <v>3.16</v>
      </c>
      <c r="Z63" s="0" t="s">
        <v>258</v>
      </c>
      <c r="AA63" s="11" t="s">
        <v>38</v>
      </c>
    </row>
    <row r="64" customFormat="false" ht="15" hidden="false" customHeight="false" outlineLevel="0" collapsed="false">
      <c r="A64" s="0" t="s">
        <v>259</v>
      </c>
      <c r="B64" s="0" t="s">
        <v>260</v>
      </c>
      <c r="D64" s="0" t="s">
        <v>180</v>
      </c>
      <c r="G64" s="0" t="n">
        <f aca="false">BoardQty*2</f>
        <v>2</v>
      </c>
      <c r="H64" s="10" t="n">
        <f aca="true">MINA(INDIRECT(ADDRESS(ROW(),COLUMN(newark_part_data)+2)),INDIRECT(ADDRESS(ROW(),COLUMN(digikey_part_data)+2)),INDIRECT(ADDRESS(ROW(),COLUMN(mouser_part_data)+2)))</f>
        <v>0</v>
      </c>
      <c r="I64" s="10" t="n">
        <f aca="false">IFERROR(G64*H64,"")</f>
        <v>0</v>
      </c>
    </row>
    <row r="65" customFormat="false" ht="15" hidden="false" customHeight="false" outlineLevel="0" collapsed="false">
      <c r="A65" s="0" t="s">
        <v>261</v>
      </c>
      <c r="B65" s="0" t="s">
        <v>262</v>
      </c>
      <c r="D65" s="0" t="s">
        <v>263</v>
      </c>
      <c r="F65" s="0" t="s">
        <v>264</v>
      </c>
      <c r="G65" s="0" t="n">
        <f aca="false">BoardQty*1</f>
        <v>1</v>
      </c>
      <c r="H65" s="10" t="n">
        <f aca="true">MINA(INDIRECT(ADDRESS(ROW(),COLUMN(newark_part_data)+2)),INDIRECT(ADDRESS(ROW(),COLUMN(digikey_part_data)+2)),INDIRECT(ADDRESS(ROW(),COLUMN(mouser_part_data)+2)))</f>
        <v>0.59</v>
      </c>
      <c r="I65" s="10" t="n">
        <f aca="false">IFERROR(G65*H65,"")</f>
        <v>0.59</v>
      </c>
      <c r="P65" s="0" t="n">
        <v>31500</v>
      </c>
      <c r="R65" s="10" t="n">
        <f aca="false">IFERROR(LOOKUP(IF(Q65="",G65,Q65),{0,1,10,50,100,250,500,750,1000,1250,2500,3000,5000,6250,10000,12500},{0,0.63,0.526,0.472,0.42,0.4,0.4,0.35,0.32,0.32,0.3,0.3,0.29,0.29,0.28,0.28}),"")</f>
        <v>0.63</v>
      </c>
      <c r="S65" s="10" t="n">
        <f aca="false">IFERROR(IF(Q65="",G65,Q65)*R65,"")</f>
        <v>0.63</v>
      </c>
      <c r="T65" s="0" t="s">
        <v>265</v>
      </c>
      <c r="U65" s="11" t="s">
        <v>38</v>
      </c>
      <c r="V65" s="0" t="n">
        <v>23124</v>
      </c>
      <c r="X65" s="10" t="n">
        <f aca="false">IFERROR(LOOKUP(IF(W65="",G65,W65),{0,1,10,100,250,500,1000,2500,5000,10000,25000},{0,0.59,0.491,0.442,0.442,0.344,0.315,0.293,0.284,0.274,0.26}),"")</f>
        <v>0.59</v>
      </c>
      <c r="Y65" s="10" t="n">
        <f aca="false">IFERROR(IF(W65="",G65,W65)*X65,"")</f>
        <v>0.59</v>
      </c>
      <c r="Z65" s="0" t="s">
        <v>266</v>
      </c>
      <c r="AA65" s="11" t="s">
        <v>38</v>
      </c>
    </row>
    <row r="67" customFormat="false" ht="15" hidden="false" customHeight="false" outlineLevel="0" collapsed="false">
      <c r="K67" s="0" t="str">
        <f aca="false" t="array" ref="K67:K67">IFERROR(CONCATENATE((INDEX($N$7:$N$65,SMALL(IF($N$7:$N$65&lt;&gt;"",IF($K$7:$K$65&lt;&gt;"",ROW($K$7:$K$65)-MIN(ROW($K$7:$K$65))+1,""),""),ROW()-ROW(A$67)+1))),","),"")</f>
        <v/>
      </c>
      <c r="L67" s="0" t="str">
        <f aca="false" t="array" ref="L67:L67">IFERROR(CONCATENATE(TEXT(INDEX($K$7:$K$65,SMALL(IF($N$7:$N$65&lt;&gt;"",IF($K$7:$K$65&lt;&gt;"",ROW($K$7:$K$65)-MIN(ROW($K$7:$K$65))+1,""),""),ROW()-ROW(A$67)+1)),"##0"),","),"")</f>
        <v/>
      </c>
      <c r="M67" s="0" t="str">
        <f aca="false" t="array" ref="M67:M67">IFERROR(CONCATENATE((INDEX($A$7:$A$65,SMALL(IF($N$7:$N$65&lt;&gt;"",IF($K$7:$K$65&lt;&gt;"",ROW($K$7:$K$65)-MIN(ROW($K$7:$K$65))+1,""),""),ROW()-ROW(A$67)+1))),),"")</f>
        <v/>
      </c>
      <c r="Q67" s="0" t="str">
        <f aca="false" t="array" ref="Q67:Q67">IFERROR(CONCATENATE(TEXT(INDEX($Q$7:$Q$65,SMALL(IF($T$7:$T$65&lt;&gt;"",IF($Q$7:$Q$65&lt;&gt;"",ROW($Q$7:$Q$65)-MIN(ROW($Q$7:$Q$65))+1,""),""),ROW()-ROW(A$67)+1)),"##0"),","),"")</f>
        <v/>
      </c>
      <c r="R67" s="0" t="str">
        <f aca="false" t="array" ref="R67:R67">IFERROR(CONCATENATE((INDEX($T$7:$T$65,SMALL(IF($T$7:$T$65&lt;&gt;"",IF($Q$7:$Q$65&lt;&gt;"",ROW($Q$7:$Q$65)-MIN(ROW($Q$7:$Q$65))+1,""),""),ROW()-ROW(A$67)+1))),","),"")</f>
        <v/>
      </c>
      <c r="S67" s="0" t="str">
        <f aca="false" t="array" ref="S67:S67">IFERROR(CONCATENATE((INDEX($A$7:$A$65,SMALL(IF($T$7:$T$65&lt;&gt;"",IF($Q$7:$Q$65&lt;&gt;"",ROW($Q$7:$Q$65)-MIN(ROW($Q$7:$Q$65))+1,""),""),ROW()-ROW(A$67)+1))),),"")</f>
        <v/>
      </c>
      <c r="W67" s="0" t="str">
        <f aca="false" t="array" ref="W67:W67">IFERROR(CONCATENATE((INDEX($Z$7:$Z$65,SMALL(IF($Z$7:$Z$65&lt;&gt;"",IF($W$7:$W$65&lt;&gt;"",ROW($W$7:$W$65)-MIN(ROW($W$7:$W$65))+1,""),""),ROW()-ROW(A$67)+1)))," "),"")</f>
        <v/>
      </c>
      <c r="X67" s="0" t="str">
        <f aca="false" t="array" ref="X67:X67">IFERROR(CONCATENATE(TEXT(INDEX($W$7:$W$65,SMALL(IF($Z$7:$Z$65&lt;&gt;"",IF($W$7:$W$65&lt;&gt;"",ROW($W$7:$W$65)-MIN(ROW($W$7:$W$65))+1,""),""),ROW()-ROW(A$67)+1)),"##0")," "),"")</f>
        <v/>
      </c>
      <c r="Y67" s="0" t="str">
        <f aca="false" t="array" ref="Y67:Y67">IFERROR(CONCATENATE((INDEX($A$7:$A$65,SMALL(IF($Z$7:$Z$65&lt;&gt;"",IF($W$7:$W$65&lt;&gt;"",ROW($W$7:$W$65)-MIN(ROW($W$7:$W$65))+1,""),""),ROW()-ROW(A$67)+1))),),"")</f>
        <v/>
      </c>
    </row>
    <row r="68" customFormat="false" ht="15" hidden="false" customHeight="false" outlineLevel="0" collapsed="false">
      <c r="K68" s="0" t="str">
        <f aca="false" t="array" ref="K68:K68">IFERROR(CONCATENATE((INDEX($N$7:$N$65,SMALL(IF($N$7:$N$65&lt;&gt;"",IF($K$7:$K$65&lt;&gt;"",ROW($K$7:$K$65)-MIN(ROW($K$7:$K$65))+1,""),""),ROW()-ROW(A$67)+1))),","),"")</f>
        <v/>
      </c>
      <c r="L68" s="0" t="str">
        <f aca="false" t="array" ref="L68:L68">IFERROR(CONCATENATE(TEXT(INDEX($K$7:$K$65,SMALL(IF($N$7:$N$65&lt;&gt;"",IF($K$7:$K$65&lt;&gt;"",ROW($K$7:$K$65)-MIN(ROW($K$7:$K$65))+1,""),""),ROW()-ROW(A$67)+1)),"##0"),","),"")</f>
        <v/>
      </c>
      <c r="M68" s="0" t="str">
        <f aca="false" t="array" ref="M68:M68">IFERROR(CONCATENATE((INDEX($A$7:$A$65,SMALL(IF($N$7:$N$65&lt;&gt;"",IF($K$7:$K$65&lt;&gt;"",ROW($K$7:$K$65)-MIN(ROW($K$7:$K$65))+1,""),""),ROW()-ROW(A$67)+1))),),"")</f>
        <v/>
      </c>
      <c r="Q68" s="0" t="str">
        <f aca="false" t="array" ref="Q68:Q68">IFERROR(CONCATENATE(TEXT(INDEX($Q$7:$Q$65,SMALL(IF($T$7:$T$65&lt;&gt;"",IF($Q$7:$Q$65&lt;&gt;"",ROW($Q$7:$Q$65)-MIN(ROW($Q$7:$Q$65))+1,""),""),ROW()-ROW(A$67)+1)),"##0"),","),"")</f>
        <v/>
      </c>
      <c r="R68" s="0" t="str">
        <f aca="false" t="array" ref="R68:R68">IFERROR(CONCATENATE((INDEX($T$7:$T$65,SMALL(IF($T$7:$T$65&lt;&gt;"",IF($Q$7:$Q$65&lt;&gt;"",ROW($Q$7:$Q$65)-MIN(ROW($Q$7:$Q$65))+1,""),""),ROW()-ROW(A$67)+1))),","),"")</f>
        <v/>
      </c>
      <c r="S68" s="0" t="str">
        <f aca="false" t="array" ref="S68:S68">IFERROR(CONCATENATE((INDEX($A$7:$A$65,SMALL(IF($T$7:$T$65&lt;&gt;"",IF($Q$7:$Q$65&lt;&gt;"",ROW($Q$7:$Q$65)-MIN(ROW($Q$7:$Q$65))+1,""),""),ROW()-ROW(A$67)+1))),),"")</f>
        <v/>
      </c>
      <c r="W68" s="0" t="str">
        <f aca="false" t="array" ref="W68:W68">IFERROR(CONCATENATE((INDEX($Z$7:$Z$65,SMALL(IF($Z$7:$Z$65&lt;&gt;"",IF($W$7:$W$65&lt;&gt;"",ROW($W$7:$W$65)-MIN(ROW($W$7:$W$65))+1,""),""),ROW()-ROW(A$67)+1)))," "),"")</f>
        <v/>
      </c>
      <c r="X68" s="0" t="str">
        <f aca="false" t="array" ref="X68:X68">IFERROR(CONCATENATE(TEXT(INDEX($W$7:$W$65,SMALL(IF($Z$7:$Z$65&lt;&gt;"",IF($W$7:$W$65&lt;&gt;"",ROW($W$7:$W$65)-MIN(ROW($W$7:$W$65))+1,""),""),ROW()-ROW(A$67)+1)),"##0")," "),"")</f>
        <v/>
      </c>
      <c r="Y68" s="0" t="str">
        <f aca="false" t="array" ref="Y68:Y68">IFERROR(CONCATENATE((INDEX($A$7:$A$65,SMALL(IF($Z$7:$Z$65&lt;&gt;"",IF($W$7:$W$65&lt;&gt;"",ROW($W$7:$W$65)-MIN(ROW($W$7:$W$65))+1,""),""),ROW()-ROW(A$67)+1))),),"")</f>
        <v/>
      </c>
    </row>
    <row r="69" customFormat="false" ht="15" hidden="false" customHeight="false" outlineLevel="0" collapsed="false">
      <c r="K69" s="0" t="str">
        <f aca="false" t="array" ref="K69:K69">IFERROR(CONCATENATE((INDEX($N$7:$N$65,SMALL(IF($N$7:$N$65&lt;&gt;"",IF($K$7:$K$65&lt;&gt;"",ROW($K$7:$K$65)-MIN(ROW($K$7:$K$65))+1,""),""),ROW()-ROW(A$67)+1))),","),"")</f>
        <v/>
      </c>
      <c r="L69" s="0" t="str">
        <f aca="false" t="array" ref="L69:L69">IFERROR(CONCATENATE(TEXT(INDEX($K$7:$K$65,SMALL(IF($N$7:$N$65&lt;&gt;"",IF($K$7:$K$65&lt;&gt;"",ROW($K$7:$K$65)-MIN(ROW($K$7:$K$65))+1,""),""),ROW()-ROW(A$67)+1)),"##0"),","),"")</f>
        <v/>
      </c>
      <c r="M69" s="0" t="str">
        <f aca="false" t="array" ref="M69:M69">IFERROR(CONCATENATE((INDEX($A$7:$A$65,SMALL(IF($N$7:$N$65&lt;&gt;"",IF($K$7:$K$65&lt;&gt;"",ROW($K$7:$K$65)-MIN(ROW($K$7:$K$65))+1,""),""),ROW()-ROW(A$67)+1))),),"")</f>
        <v/>
      </c>
      <c r="Q69" s="0" t="str">
        <f aca="false" t="array" ref="Q69:Q69">IFERROR(CONCATENATE(TEXT(INDEX($Q$7:$Q$65,SMALL(IF($T$7:$T$65&lt;&gt;"",IF($Q$7:$Q$65&lt;&gt;"",ROW($Q$7:$Q$65)-MIN(ROW($Q$7:$Q$65))+1,""),""),ROW()-ROW(A$67)+1)),"##0"),","),"")</f>
        <v/>
      </c>
      <c r="R69" s="0" t="str">
        <f aca="false" t="array" ref="R69:R69">IFERROR(CONCATENATE((INDEX($T$7:$T$65,SMALL(IF($T$7:$T$65&lt;&gt;"",IF($Q$7:$Q$65&lt;&gt;"",ROW($Q$7:$Q$65)-MIN(ROW($Q$7:$Q$65))+1,""),""),ROW()-ROW(A$67)+1))),","),"")</f>
        <v/>
      </c>
      <c r="S69" s="0" t="str">
        <f aca="false" t="array" ref="S69:S69">IFERROR(CONCATENATE((INDEX($A$7:$A$65,SMALL(IF($T$7:$T$65&lt;&gt;"",IF($Q$7:$Q$65&lt;&gt;"",ROW($Q$7:$Q$65)-MIN(ROW($Q$7:$Q$65))+1,""),""),ROW()-ROW(A$67)+1))),),"")</f>
        <v/>
      </c>
      <c r="W69" s="0" t="str">
        <f aca="false" t="array" ref="W69:W69">IFERROR(CONCATENATE((INDEX($Z$7:$Z$65,SMALL(IF($Z$7:$Z$65&lt;&gt;"",IF($W$7:$W$65&lt;&gt;"",ROW($W$7:$W$65)-MIN(ROW($W$7:$W$65))+1,""),""),ROW()-ROW(A$67)+1)))," "),"")</f>
        <v/>
      </c>
      <c r="X69" s="0" t="str">
        <f aca="false" t="array" ref="X69:X69">IFERROR(CONCATENATE(TEXT(INDEX($W$7:$W$65,SMALL(IF($Z$7:$Z$65&lt;&gt;"",IF($W$7:$W$65&lt;&gt;"",ROW($W$7:$W$65)-MIN(ROW($W$7:$W$65))+1,""),""),ROW()-ROW(A$67)+1)),"##0")," "),"")</f>
        <v/>
      </c>
      <c r="Y69" s="0" t="str">
        <f aca="false" t="array" ref="Y69:Y69">IFERROR(CONCATENATE((INDEX($A$7:$A$65,SMALL(IF($Z$7:$Z$65&lt;&gt;"",IF($W$7:$W$65&lt;&gt;"",ROW($W$7:$W$65)-MIN(ROW($W$7:$W$65))+1,""),""),ROW()-ROW(A$67)+1))),),"")</f>
        <v/>
      </c>
    </row>
    <row r="70" customFormat="false" ht="15" hidden="false" customHeight="false" outlineLevel="0" collapsed="false">
      <c r="K70" s="0" t="str">
        <f aca="false" t="array" ref="K70:K70">IFERROR(CONCATENATE((INDEX($N$7:$N$65,SMALL(IF($N$7:$N$65&lt;&gt;"",IF($K$7:$K$65&lt;&gt;"",ROW($K$7:$K$65)-MIN(ROW($K$7:$K$65))+1,""),""),ROW()-ROW(A$67)+1))),","),"")</f>
        <v/>
      </c>
      <c r="L70" s="0" t="str">
        <f aca="false" t="array" ref="L70:L70">IFERROR(CONCATENATE(TEXT(INDEX($K$7:$K$65,SMALL(IF($N$7:$N$65&lt;&gt;"",IF($K$7:$K$65&lt;&gt;"",ROW($K$7:$K$65)-MIN(ROW($K$7:$K$65))+1,""),""),ROW()-ROW(A$67)+1)),"##0"),","),"")</f>
        <v/>
      </c>
      <c r="M70" s="0" t="str">
        <f aca="false" t="array" ref="M70:M70">IFERROR(CONCATENATE((INDEX($A$7:$A$65,SMALL(IF($N$7:$N$65&lt;&gt;"",IF($K$7:$K$65&lt;&gt;"",ROW($K$7:$K$65)-MIN(ROW($K$7:$K$65))+1,""),""),ROW()-ROW(A$67)+1))),),"")</f>
        <v/>
      </c>
      <c r="Q70" s="0" t="str">
        <f aca="false" t="array" ref="Q70:Q70">IFERROR(CONCATENATE(TEXT(INDEX($Q$7:$Q$65,SMALL(IF($T$7:$T$65&lt;&gt;"",IF($Q$7:$Q$65&lt;&gt;"",ROW($Q$7:$Q$65)-MIN(ROW($Q$7:$Q$65))+1,""),""),ROW()-ROW(A$67)+1)),"##0"),","),"")</f>
        <v/>
      </c>
      <c r="R70" s="0" t="str">
        <f aca="false" t="array" ref="R70:R70">IFERROR(CONCATENATE((INDEX($T$7:$T$65,SMALL(IF($T$7:$T$65&lt;&gt;"",IF($Q$7:$Q$65&lt;&gt;"",ROW($Q$7:$Q$65)-MIN(ROW($Q$7:$Q$65))+1,""),""),ROW()-ROW(A$67)+1))),","),"")</f>
        <v/>
      </c>
      <c r="S70" s="0" t="str">
        <f aca="false" t="array" ref="S70:S70">IFERROR(CONCATENATE((INDEX($A$7:$A$65,SMALL(IF($T$7:$T$65&lt;&gt;"",IF($Q$7:$Q$65&lt;&gt;"",ROW($Q$7:$Q$65)-MIN(ROW($Q$7:$Q$65))+1,""),""),ROW()-ROW(A$67)+1))),),"")</f>
        <v/>
      </c>
      <c r="W70" s="0" t="str">
        <f aca="false" t="array" ref="W70:W70">IFERROR(CONCATENATE((INDEX($Z$7:$Z$65,SMALL(IF($Z$7:$Z$65&lt;&gt;"",IF($W$7:$W$65&lt;&gt;"",ROW($W$7:$W$65)-MIN(ROW($W$7:$W$65))+1,""),""),ROW()-ROW(A$67)+1)))," "),"")</f>
        <v/>
      </c>
      <c r="X70" s="0" t="str">
        <f aca="false" t="array" ref="X70:X70">IFERROR(CONCATENATE(TEXT(INDEX($W$7:$W$65,SMALL(IF($Z$7:$Z$65&lt;&gt;"",IF($W$7:$W$65&lt;&gt;"",ROW($W$7:$W$65)-MIN(ROW($W$7:$W$65))+1,""),""),ROW()-ROW(A$67)+1)),"##0")," "),"")</f>
        <v/>
      </c>
      <c r="Y70" s="0" t="str">
        <f aca="false" t="array" ref="Y70:Y70">IFERROR(CONCATENATE((INDEX($A$7:$A$65,SMALL(IF($Z$7:$Z$65&lt;&gt;"",IF($W$7:$W$65&lt;&gt;"",ROW($W$7:$W$65)-MIN(ROW($W$7:$W$65))+1,""),""),ROW()-ROW(A$67)+1))),),"")</f>
        <v/>
      </c>
    </row>
    <row r="71" customFormat="false" ht="15" hidden="false" customHeight="false" outlineLevel="0" collapsed="false">
      <c r="K71" s="0" t="str">
        <f aca="false" t="array" ref="K71:K71">IFERROR(CONCATENATE((INDEX($N$7:$N$65,SMALL(IF($N$7:$N$65&lt;&gt;"",IF($K$7:$K$65&lt;&gt;"",ROW($K$7:$K$65)-MIN(ROW($K$7:$K$65))+1,""),""),ROW()-ROW(A$67)+1))),","),"")</f>
        <v/>
      </c>
      <c r="L71" s="0" t="str">
        <f aca="false" t="array" ref="L71:L71">IFERROR(CONCATENATE(TEXT(INDEX($K$7:$K$65,SMALL(IF($N$7:$N$65&lt;&gt;"",IF($K$7:$K$65&lt;&gt;"",ROW($K$7:$K$65)-MIN(ROW($K$7:$K$65))+1,""),""),ROW()-ROW(A$67)+1)),"##0"),","),"")</f>
        <v/>
      </c>
      <c r="M71" s="0" t="str">
        <f aca="false" t="array" ref="M71:M71">IFERROR(CONCATENATE((INDEX($A$7:$A$65,SMALL(IF($N$7:$N$65&lt;&gt;"",IF($K$7:$K$65&lt;&gt;"",ROW($K$7:$K$65)-MIN(ROW($K$7:$K$65))+1,""),""),ROW()-ROW(A$67)+1))),),"")</f>
        <v/>
      </c>
      <c r="Q71" s="0" t="str">
        <f aca="false" t="array" ref="Q71:Q71">IFERROR(CONCATENATE(TEXT(INDEX($Q$7:$Q$65,SMALL(IF($T$7:$T$65&lt;&gt;"",IF($Q$7:$Q$65&lt;&gt;"",ROW($Q$7:$Q$65)-MIN(ROW($Q$7:$Q$65))+1,""),""),ROW()-ROW(A$67)+1)),"##0"),","),"")</f>
        <v/>
      </c>
      <c r="R71" s="0" t="str">
        <f aca="false" t="array" ref="R71:R71">IFERROR(CONCATENATE((INDEX($T$7:$T$65,SMALL(IF($T$7:$T$65&lt;&gt;"",IF($Q$7:$Q$65&lt;&gt;"",ROW($Q$7:$Q$65)-MIN(ROW($Q$7:$Q$65))+1,""),""),ROW()-ROW(A$67)+1))),","),"")</f>
        <v/>
      </c>
      <c r="S71" s="0" t="str">
        <f aca="false" t="array" ref="S71:S71">IFERROR(CONCATENATE((INDEX($A$7:$A$65,SMALL(IF($T$7:$T$65&lt;&gt;"",IF($Q$7:$Q$65&lt;&gt;"",ROW($Q$7:$Q$65)-MIN(ROW($Q$7:$Q$65))+1,""),""),ROW()-ROW(A$67)+1))),),"")</f>
        <v/>
      </c>
      <c r="W71" s="0" t="str">
        <f aca="false" t="array" ref="W71:W71">IFERROR(CONCATENATE((INDEX($Z$7:$Z$65,SMALL(IF($Z$7:$Z$65&lt;&gt;"",IF($W$7:$W$65&lt;&gt;"",ROW($W$7:$W$65)-MIN(ROW($W$7:$W$65))+1,""),""),ROW()-ROW(A$67)+1)))," "),"")</f>
        <v/>
      </c>
      <c r="X71" s="0" t="str">
        <f aca="false" t="array" ref="X71:X71">IFERROR(CONCATENATE(TEXT(INDEX($W$7:$W$65,SMALL(IF($Z$7:$Z$65&lt;&gt;"",IF($W$7:$W$65&lt;&gt;"",ROW($W$7:$W$65)-MIN(ROW($W$7:$W$65))+1,""),""),ROW()-ROW(A$67)+1)),"##0")," "),"")</f>
        <v/>
      </c>
      <c r="Y71" s="0" t="str">
        <f aca="false" t="array" ref="Y71:Y71">IFERROR(CONCATENATE((INDEX($A$7:$A$65,SMALL(IF($Z$7:$Z$65&lt;&gt;"",IF($W$7:$W$65&lt;&gt;"",ROW($W$7:$W$65)-MIN(ROW($W$7:$W$65))+1,""),""),ROW()-ROW(A$67)+1))),),"")</f>
        <v/>
      </c>
    </row>
    <row r="72" customFormat="false" ht="15" hidden="false" customHeight="false" outlineLevel="0" collapsed="false">
      <c r="K72" s="0" t="str">
        <f aca="false" t="array" ref="K72:K72">IFERROR(CONCATENATE((INDEX($N$7:$N$65,SMALL(IF($N$7:$N$65&lt;&gt;"",IF($K$7:$K$65&lt;&gt;"",ROW($K$7:$K$65)-MIN(ROW($K$7:$K$65))+1,""),""),ROW()-ROW(A$67)+1))),","),"")</f>
        <v/>
      </c>
      <c r="L72" s="0" t="str">
        <f aca="false" t="array" ref="L72:L72">IFERROR(CONCATENATE(TEXT(INDEX($K$7:$K$65,SMALL(IF($N$7:$N$65&lt;&gt;"",IF($K$7:$K$65&lt;&gt;"",ROW($K$7:$K$65)-MIN(ROW($K$7:$K$65))+1,""),""),ROW()-ROW(A$67)+1)),"##0"),","),"")</f>
        <v/>
      </c>
      <c r="M72" s="0" t="str">
        <f aca="false" t="array" ref="M72:M72">IFERROR(CONCATENATE((INDEX($A$7:$A$65,SMALL(IF($N$7:$N$65&lt;&gt;"",IF($K$7:$K$65&lt;&gt;"",ROW($K$7:$K$65)-MIN(ROW($K$7:$K$65))+1,""),""),ROW()-ROW(A$67)+1))),),"")</f>
        <v/>
      </c>
      <c r="Q72" s="0" t="str">
        <f aca="false" t="array" ref="Q72:Q72">IFERROR(CONCATENATE(TEXT(INDEX($Q$7:$Q$65,SMALL(IF($T$7:$T$65&lt;&gt;"",IF($Q$7:$Q$65&lt;&gt;"",ROW($Q$7:$Q$65)-MIN(ROW($Q$7:$Q$65))+1,""),""),ROW()-ROW(A$67)+1)),"##0"),","),"")</f>
        <v/>
      </c>
      <c r="R72" s="0" t="str">
        <f aca="false" t="array" ref="R72:R72">IFERROR(CONCATENATE((INDEX($T$7:$T$65,SMALL(IF($T$7:$T$65&lt;&gt;"",IF($Q$7:$Q$65&lt;&gt;"",ROW($Q$7:$Q$65)-MIN(ROW($Q$7:$Q$65))+1,""),""),ROW()-ROW(A$67)+1))),","),"")</f>
        <v/>
      </c>
      <c r="S72" s="0" t="str">
        <f aca="false" t="array" ref="S72:S72">IFERROR(CONCATENATE((INDEX($A$7:$A$65,SMALL(IF($T$7:$T$65&lt;&gt;"",IF($Q$7:$Q$65&lt;&gt;"",ROW($Q$7:$Q$65)-MIN(ROW($Q$7:$Q$65))+1,""),""),ROW()-ROW(A$67)+1))),),"")</f>
        <v/>
      </c>
      <c r="W72" s="0" t="str">
        <f aca="false" t="array" ref="W72:W72">IFERROR(CONCATENATE((INDEX($Z$7:$Z$65,SMALL(IF($Z$7:$Z$65&lt;&gt;"",IF($W$7:$W$65&lt;&gt;"",ROW($W$7:$W$65)-MIN(ROW($W$7:$W$65))+1,""),""),ROW()-ROW(A$67)+1)))," "),"")</f>
        <v/>
      </c>
      <c r="X72" s="0" t="str">
        <f aca="false" t="array" ref="X72:X72">IFERROR(CONCATENATE(TEXT(INDEX($W$7:$W$65,SMALL(IF($Z$7:$Z$65&lt;&gt;"",IF($W$7:$W$65&lt;&gt;"",ROW($W$7:$W$65)-MIN(ROW($W$7:$W$65))+1,""),""),ROW()-ROW(A$67)+1)),"##0")," "),"")</f>
        <v/>
      </c>
      <c r="Y72" s="0" t="str">
        <f aca="false" t="array" ref="Y72:Y72">IFERROR(CONCATENATE((INDEX($A$7:$A$65,SMALL(IF($Z$7:$Z$65&lt;&gt;"",IF($W$7:$W$65&lt;&gt;"",ROW($W$7:$W$65)-MIN(ROW($W$7:$W$65))+1,""),""),ROW()-ROW(A$67)+1))),),"")</f>
        <v/>
      </c>
    </row>
    <row r="73" customFormat="false" ht="15" hidden="false" customHeight="false" outlineLevel="0" collapsed="false">
      <c r="K73" s="0" t="str">
        <f aca="false" t="array" ref="K73:K73">IFERROR(CONCATENATE((INDEX($N$7:$N$65,SMALL(IF($N$7:$N$65&lt;&gt;"",IF($K$7:$K$65&lt;&gt;"",ROW($K$7:$K$65)-MIN(ROW($K$7:$K$65))+1,""),""),ROW()-ROW(A$67)+1))),","),"")</f>
        <v/>
      </c>
      <c r="L73" s="0" t="str">
        <f aca="false" t="array" ref="L73:L73">IFERROR(CONCATENATE(TEXT(INDEX($K$7:$K$65,SMALL(IF($N$7:$N$65&lt;&gt;"",IF($K$7:$K$65&lt;&gt;"",ROW($K$7:$K$65)-MIN(ROW($K$7:$K$65))+1,""),""),ROW()-ROW(A$67)+1)),"##0"),","),"")</f>
        <v/>
      </c>
      <c r="M73" s="0" t="str">
        <f aca="false" t="array" ref="M73:M73">IFERROR(CONCATENATE((INDEX($A$7:$A$65,SMALL(IF($N$7:$N$65&lt;&gt;"",IF($K$7:$K$65&lt;&gt;"",ROW($K$7:$K$65)-MIN(ROW($K$7:$K$65))+1,""),""),ROW()-ROW(A$67)+1))),),"")</f>
        <v/>
      </c>
      <c r="Q73" s="0" t="str">
        <f aca="false" t="array" ref="Q73:Q73">IFERROR(CONCATENATE(TEXT(INDEX($Q$7:$Q$65,SMALL(IF($T$7:$T$65&lt;&gt;"",IF($Q$7:$Q$65&lt;&gt;"",ROW($Q$7:$Q$65)-MIN(ROW($Q$7:$Q$65))+1,""),""),ROW()-ROW(A$67)+1)),"##0"),","),"")</f>
        <v/>
      </c>
      <c r="R73" s="0" t="str">
        <f aca="false" t="array" ref="R73:R73">IFERROR(CONCATENATE((INDEX($T$7:$T$65,SMALL(IF($T$7:$T$65&lt;&gt;"",IF($Q$7:$Q$65&lt;&gt;"",ROW($Q$7:$Q$65)-MIN(ROW($Q$7:$Q$65))+1,""),""),ROW()-ROW(A$67)+1))),","),"")</f>
        <v/>
      </c>
      <c r="S73" s="0" t="str">
        <f aca="false" t="array" ref="S73:S73">IFERROR(CONCATENATE((INDEX($A$7:$A$65,SMALL(IF($T$7:$T$65&lt;&gt;"",IF($Q$7:$Q$65&lt;&gt;"",ROW($Q$7:$Q$65)-MIN(ROW($Q$7:$Q$65))+1,""),""),ROW()-ROW(A$67)+1))),),"")</f>
        <v/>
      </c>
      <c r="W73" s="0" t="str">
        <f aca="false" t="array" ref="W73:W73">IFERROR(CONCATENATE((INDEX($Z$7:$Z$65,SMALL(IF($Z$7:$Z$65&lt;&gt;"",IF($W$7:$W$65&lt;&gt;"",ROW($W$7:$W$65)-MIN(ROW($W$7:$W$65))+1,""),""),ROW()-ROW(A$67)+1)))," "),"")</f>
        <v/>
      </c>
      <c r="X73" s="0" t="str">
        <f aca="false" t="array" ref="X73:X73">IFERROR(CONCATENATE(TEXT(INDEX($W$7:$W$65,SMALL(IF($Z$7:$Z$65&lt;&gt;"",IF($W$7:$W$65&lt;&gt;"",ROW($W$7:$W$65)-MIN(ROW($W$7:$W$65))+1,""),""),ROW()-ROW(A$67)+1)),"##0")," "),"")</f>
        <v/>
      </c>
      <c r="Y73" s="0" t="str">
        <f aca="false" t="array" ref="Y73:Y73">IFERROR(CONCATENATE((INDEX($A$7:$A$65,SMALL(IF($Z$7:$Z$65&lt;&gt;"",IF($W$7:$W$65&lt;&gt;"",ROW($W$7:$W$65)-MIN(ROW($W$7:$W$65))+1,""),""),ROW()-ROW(A$67)+1))),),"")</f>
        <v/>
      </c>
    </row>
    <row r="74" customFormat="false" ht="15" hidden="false" customHeight="false" outlineLevel="0" collapsed="false">
      <c r="K74" s="0" t="str">
        <f aca="false" t="array" ref="K74:K74">IFERROR(CONCATENATE((INDEX($N$7:$N$65,SMALL(IF($N$7:$N$65&lt;&gt;"",IF($K$7:$K$65&lt;&gt;"",ROW($K$7:$K$65)-MIN(ROW($K$7:$K$65))+1,""),""),ROW()-ROW(A$67)+1))),","),"")</f>
        <v/>
      </c>
      <c r="L74" s="0" t="str">
        <f aca="false" t="array" ref="L74:L74">IFERROR(CONCATENATE(TEXT(INDEX($K$7:$K$65,SMALL(IF($N$7:$N$65&lt;&gt;"",IF($K$7:$K$65&lt;&gt;"",ROW($K$7:$K$65)-MIN(ROW($K$7:$K$65))+1,""),""),ROW()-ROW(A$67)+1)),"##0"),","),"")</f>
        <v/>
      </c>
      <c r="M74" s="0" t="str">
        <f aca="false" t="array" ref="M74:M74">IFERROR(CONCATENATE((INDEX($A$7:$A$65,SMALL(IF($N$7:$N$65&lt;&gt;"",IF($K$7:$K$65&lt;&gt;"",ROW($K$7:$K$65)-MIN(ROW($K$7:$K$65))+1,""),""),ROW()-ROW(A$67)+1))),),"")</f>
        <v/>
      </c>
      <c r="Q74" s="0" t="str">
        <f aca="false" t="array" ref="Q74:Q74">IFERROR(CONCATENATE(TEXT(INDEX($Q$7:$Q$65,SMALL(IF($T$7:$T$65&lt;&gt;"",IF($Q$7:$Q$65&lt;&gt;"",ROW($Q$7:$Q$65)-MIN(ROW($Q$7:$Q$65))+1,""),""),ROW()-ROW(A$67)+1)),"##0"),","),"")</f>
        <v/>
      </c>
      <c r="R74" s="0" t="str">
        <f aca="false" t="array" ref="R74:R74">IFERROR(CONCATENATE((INDEX($T$7:$T$65,SMALL(IF($T$7:$T$65&lt;&gt;"",IF($Q$7:$Q$65&lt;&gt;"",ROW($Q$7:$Q$65)-MIN(ROW($Q$7:$Q$65))+1,""),""),ROW()-ROW(A$67)+1))),","),"")</f>
        <v/>
      </c>
      <c r="S74" s="0" t="str">
        <f aca="false" t="array" ref="S74:S74">IFERROR(CONCATENATE((INDEX($A$7:$A$65,SMALL(IF($T$7:$T$65&lt;&gt;"",IF($Q$7:$Q$65&lt;&gt;"",ROW($Q$7:$Q$65)-MIN(ROW($Q$7:$Q$65))+1,""),""),ROW()-ROW(A$67)+1))),),"")</f>
        <v/>
      </c>
      <c r="W74" s="0" t="str">
        <f aca="false" t="array" ref="W74:W74">IFERROR(CONCATENATE((INDEX($Z$7:$Z$65,SMALL(IF($Z$7:$Z$65&lt;&gt;"",IF($W$7:$W$65&lt;&gt;"",ROW($W$7:$W$65)-MIN(ROW($W$7:$W$65))+1,""),""),ROW()-ROW(A$67)+1)))," "),"")</f>
        <v/>
      </c>
      <c r="X74" s="0" t="str">
        <f aca="false" t="array" ref="X74:X74">IFERROR(CONCATENATE(TEXT(INDEX($W$7:$W$65,SMALL(IF($Z$7:$Z$65&lt;&gt;"",IF($W$7:$W$65&lt;&gt;"",ROW($W$7:$W$65)-MIN(ROW($W$7:$W$65))+1,""),""),ROW()-ROW(A$67)+1)),"##0")," "),"")</f>
        <v/>
      </c>
      <c r="Y74" s="0" t="str">
        <f aca="false" t="array" ref="Y74:Y74">IFERROR(CONCATENATE((INDEX($A$7:$A$65,SMALL(IF($Z$7:$Z$65&lt;&gt;"",IF($W$7:$W$65&lt;&gt;"",ROW($W$7:$W$65)-MIN(ROW($W$7:$W$65))+1,""),""),ROW()-ROW(A$67)+1))),),"")</f>
        <v/>
      </c>
    </row>
    <row r="75" customFormat="false" ht="15" hidden="false" customHeight="false" outlineLevel="0" collapsed="false">
      <c r="K75" s="0" t="str">
        <f aca="false" t="array" ref="K75:K75">IFERROR(CONCATENATE((INDEX($N$7:$N$65,SMALL(IF($N$7:$N$65&lt;&gt;"",IF($K$7:$K$65&lt;&gt;"",ROW($K$7:$K$65)-MIN(ROW($K$7:$K$65))+1,""),""),ROW()-ROW(A$67)+1))),","),"")</f>
        <v/>
      </c>
      <c r="L75" s="0" t="str">
        <f aca="false" t="array" ref="L75:L75">IFERROR(CONCATENATE(TEXT(INDEX($K$7:$K$65,SMALL(IF($N$7:$N$65&lt;&gt;"",IF($K$7:$K$65&lt;&gt;"",ROW($K$7:$K$65)-MIN(ROW($K$7:$K$65))+1,""),""),ROW()-ROW(A$67)+1)),"##0"),","),"")</f>
        <v/>
      </c>
      <c r="M75" s="0" t="str">
        <f aca="false" t="array" ref="M75:M75">IFERROR(CONCATENATE((INDEX($A$7:$A$65,SMALL(IF($N$7:$N$65&lt;&gt;"",IF($K$7:$K$65&lt;&gt;"",ROW($K$7:$K$65)-MIN(ROW($K$7:$K$65))+1,""),""),ROW()-ROW(A$67)+1))),),"")</f>
        <v/>
      </c>
      <c r="Q75" s="0" t="str">
        <f aca="false" t="array" ref="Q75:Q75">IFERROR(CONCATENATE(TEXT(INDEX($Q$7:$Q$65,SMALL(IF($T$7:$T$65&lt;&gt;"",IF($Q$7:$Q$65&lt;&gt;"",ROW($Q$7:$Q$65)-MIN(ROW($Q$7:$Q$65))+1,""),""),ROW()-ROW(A$67)+1)),"##0"),","),"")</f>
        <v/>
      </c>
      <c r="R75" s="0" t="str">
        <f aca="false" t="array" ref="R75:R75">IFERROR(CONCATENATE((INDEX($T$7:$T$65,SMALL(IF($T$7:$T$65&lt;&gt;"",IF($Q$7:$Q$65&lt;&gt;"",ROW($Q$7:$Q$65)-MIN(ROW($Q$7:$Q$65))+1,""),""),ROW()-ROW(A$67)+1))),","),"")</f>
        <v/>
      </c>
      <c r="S75" s="0" t="str">
        <f aca="false" t="array" ref="S75:S75">IFERROR(CONCATENATE((INDEX($A$7:$A$65,SMALL(IF($T$7:$T$65&lt;&gt;"",IF($Q$7:$Q$65&lt;&gt;"",ROW($Q$7:$Q$65)-MIN(ROW($Q$7:$Q$65))+1,""),""),ROW()-ROW(A$67)+1))),),"")</f>
        <v/>
      </c>
      <c r="W75" s="0" t="str">
        <f aca="false" t="array" ref="W75:W75">IFERROR(CONCATENATE((INDEX($Z$7:$Z$65,SMALL(IF($Z$7:$Z$65&lt;&gt;"",IF($W$7:$W$65&lt;&gt;"",ROW($W$7:$W$65)-MIN(ROW($W$7:$W$65))+1,""),""),ROW()-ROW(A$67)+1)))," "),"")</f>
        <v/>
      </c>
      <c r="X75" s="0" t="str">
        <f aca="false" t="array" ref="X75:X75">IFERROR(CONCATENATE(TEXT(INDEX($W$7:$W$65,SMALL(IF($Z$7:$Z$65&lt;&gt;"",IF($W$7:$W$65&lt;&gt;"",ROW($W$7:$W$65)-MIN(ROW($W$7:$W$65))+1,""),""),ROW()-ROW(A$67)+1)),"##0")," "),"")</f>
        <v/>
      </c>
      <c r="Y75" s="0" t="str">
        <f aca="false" t="array" ref="Y75:Y75">IFERROR(CONCATENATE((INDEX($A$7:$A$65,SMALL(IF($Z$7:$Z$65&lt;&gt;"",IF($W$7:$W$65&lt;&gt;"",ROW($W$7:$W$65)-MIN(ROW($W$7:$W$65))+1,""),""),ROW()-ROW(A$67)+1))),),"")</f>
        <v/>
      </c>
    </row>
    <row r="76" customFormat="false" ht="15" hidden="false" customHeight="false" outlineLevel="0" collapsed="false">
      <c r="K76" s="0" t="str">
        <f aca="false" t="array" ref="K76:K76">IFERROR(CONCATENATE((INDEX($N$7:$N$65,SMALL(IF($N$7:$N$65&lt;&gt;"",IF($K$7:$K$65&lt;&gt;"",ROW($K$7:$K$65)-MIN(ROW($K$7:$K$65))+1,""),""),ROW()-ROW(A$67)+1))),","),"")</f>
        <v/>
      </c>
      <c r="L76" s="0" t="str">
        <f aca="false" t="array" ref="L76:L76">IFERROR(CONCATENATE(TEXT(INDEX($K$7:$K$65,SMALL(IF($N$7:$N$65&lt;&gt;"",IF($K$7:$K$65&lt;&gt;"",ROW($K$7:$K$65)-MIN(ROW($K$7:$K$65))+1,""),""),ROW()-ROW(A$67)+1)),"##0"),","),"")</f>
        <v/>
      </c>
      <c r="M76" s="0" t="str">
        <f aca="false" t="array" ref="M76:M76">IFERROR(CONCATENATE((INDEX($A$7:$A$65,SMALL(IF($N$7:$N$65&lt;&gt;"",IF($K$7:$K$65&lt;&gt;"",ROW($K$7:$K$65)-MIN(ROW($K$7:$K$65))+1,""),""),ROW()-ROW(A$67)+1))),),"")</f>
        <v/>
      </c>
      <c r="Q76" s="0" t="str">
        <f aca="false" t="array" ref="Q76:Q76">IFERROR(CONCATENATE(TEXT(INDEX($Q$7:$Q$65,SMALL(IF($T$7:$T$65&lt;&gt;"",IF($Q$7:$Q$65&lt;&gt;"",ROW($Q$7:$Q$65)-MIN(ROW($Q$7:$Q$65))+1,""),""),ROW()-ROW(A$67)+1)),"##0"),","),"")</f>
        <v/>
      </c>
      <c r="R76" s="0" t="str">
        <f aca="false" t="array" ref="R76:R76">IFERROR(CONCATENATE((INDEX($T$7:$T$65,SMALL(IF($T$7:$T$65&lt;&gt;"",IF($Q$7:$Q$65&lt;&gt;"",ROW($Q$7:$Q$65)-MIN(ROW($Q$7:$Q$65))+1,""),""),ROW()-ROW(A$67)+1))),","),"")</f>
        <v/>
      </c>
      <c r="S76" s="0" t="str">
        <f aca="false" t="array" ref="S76:S76">IFERROR(CONCATENATE((INDEX($A$7:$A$65,SMALL(IF($T$7:$T$65&lt;&gt;"",IF($Q$7:$Q$65&lt;&gt;"",ROW($Q$7:$Q$65)-MIN(ROW($Q$7:$Q$65))+1,""),""),ROW()-ROW(A$67)+1))),),"")</f>
        <v/>
      </c>
      <c r="W76" s="0" t="str">
        <f aca="false" t="array" ref="W76:W76">IFERROR(CONCATENATE((INDEX($Z$7:$Z$65,SMALL(IF($Z$7:$Z$65&lt;&gt;"",IF($W$7:$W$65&lt;&gt;"",ROW($W$7:$W$65)-MIN(ROW($W$7:$W$65))+1,""),""),ROW()-ROW(A$67)+1)))," "),"")</f>
        <v/>
      </c>
      <c r="X76" s="0" t="str">
        <f aca="false" t="array" ref="X76:X76">IFERROR(CONCATENATE(TEXT(INDEX($W$7:$W$65,SMALL(IF($Z$7:$Z$65&lt;&gt;"",IF($W$7:$W$65&lt;&gt;"",ROW($W$7:$W$65)-MIN(ROW($W$7:$W$65))+1,""),""),ROW()-ROW(A$67)+1)),"##0")," "),"")</f>
        <v/>
      </c>
      <c r="Y76" s="0" t="str">
        <f aca="false" t="array" ref="Y76:Y76">IFERROR(CONCATENATE((INDEX($A$7:$A$65,SMALL(IF($Z$7:$Z$65&lt;&gt;"",IF($W$7:$W$65&lt;&gt;"",ROW($W$7:$W$65)-MIN(ROW($W$7:$W$65))+1,""),""),ROW()-ROW(A$67)+1))),),"")</f>
        <v/>
      </c>
    </row>
    <row r="77" customFormat="false" ht="15" hidden="false" customHeight="false" outlineLevel="0" collapsed="false">
      <c r="K77" s="0" t="str">
        <f aca="false" t="array" ref="K77:K77">IFERROR(CONCATENATE((INDEX($N$7:$N$65,SMALL(IF($N$7:$N$65&lt;&gt;"",IF($K$7:$K$65&lt;&gt;"",ROW($K$7:$K$65)-MIN(ROW($K$7:$K$65))+1,""),""),ROW()-ROW(A$67)+1))),","),"")</f>
        <v/>
      </c>
      <c r="L77" s="0" t="str">
        <f aca="false" t="array" ref="L77:L77">IFERROR(CONCATENATE(TEXT(INDEX($K$7:$K$65,SMALL(IF($N$7:$N$65&lt;&gt;"",IF($K$7:$K$65&lt;&gt;"",ROW($K$7:$K$65)-MIN(ROW($K$7:$K$65))+1,""),""),ROW()-ROW(A$67)+1)),"##0"),","),"")</f>
        <v/>
      </c>
      <c r="M77" s="0" t="str">
        <f aca="false" t="array" ref="M77:M77">IFERROR(CONCATENATE((INDEX($A$7:$A$65,SMALL(IF($N$7:$N$65&lt;&gt;"",IF($K$7:$K$65&lt;&gt;"",ROW($K$7:$K$65)-MIN(ROW($K$7:$K$65))+1,""),""),ROW()-ROW(A$67)+1))),),"")</f>
        <v/>
      </c>
      <c r="Q77" s="0" t="str">
        <f aca="false" t="array" ref="Q77:Q77">IFERROR(CONCATENATE(TEXT(INDEX($Q$7:$Q$65,SMALL(IF($T$7:$T$65&lt;&gt;"",IF($Q$7:$Q$65&lt;&gt;"",ROW($Q$7:$Q$65)-MIN(ROW($Q$7:$Q$65))+1,""),""),ROW()-ROW(A$67)+1)),"##0"),","),"")</f>
        <v/>
      </c>
      <c r="R77" s="0" t="str">
        <f aca="false" t="array" ref="R77:R77">IFERROR(CONCATENATE((INDEX($T$7:$T$65,SMALL(IF($T$7:$T$65&lt;&gt;"",IF($Q$7:$Q$65&lt;&gt;"",ROW($Q$7:$Q$65)-MIN(ROW($Q$7:$Q$65))+1,""),""),ROW()-ROW(A$67)+1))),","),"")</f>
        <v/>
      </c>
      <c r="S77" s="0" t="str">
        <f aca="false" t="array" ref="S77:S77">IFERROR(CONCATENATE((INDEX($A$7:$A$65,SMALL(IF($T$7:$T$65&lt;&gt;"",IF($Q$7:$Q$65&lt;&gt;"",ROW($Q$7:$Q$65)-MIN(ROW($Q$7:$Q$65))+1,""),""),ROW()-ROW(A$67)+1))),),"")</f>
        <v/>
      </c>
      <c r="W77" s="0" t="str">
        <f aca="false" t="array" ref="W77:W77">IFERROR(CONCATENATE((INDEX($Z$7:$Z$65,SMALL(IF($Z$7:$Z$65&lt;&gt;"",IF($W$7:$W$65&lt;&gt;"",ROW($W$7:$W$65)-MIN(ROW($W$7:$W$65))+1,""),""),ROW()-ROW(A$67)+1)))," "),"")</f>
        <v/>
      </c>
      <c r="X77" s="0" t="str">
        <f aca="false" t="array" ref="X77:X77">IFERROR(CONCATENATE(TEXT(INDEX($W$7:$W$65,SMALL(IF($Z$7:$Z$65&lt;&gt;"",IF($W$7:$W$65&lt;&gt;"",ROW($W$7:$W$65)-MIN(ROW($W$7:$W$65))+1,""),""),ROW()-ROW(A$67)+1)),"##0")," "),"")</f>
        <v/>
      </c>
      <c r="Y77" s="0" t="str">
        <f aca="false" t="array" ref="Y77:Y77">IFERROR(CONCATENATE((INDEX($A$7:$A$65,SMALL(IF($Z$7:$Z$65&lt;&gt;"",IF($W$7:$W$65&lt;&gt;"",ROW($W$7:$W$65)-MIN(ROW($W$7:$W$65))+1,""),""),ROW()-ROW(A$67)+1))),),"")</f>
        <v/>
      </c>
    </row>
    <row r="78" customFormat="false" ht="15" hidden="false" customHeight="false" outlineLevel="0" collapsed="false">
      <c r="K78" s="0" t="str">
        <f aca="false" t="array" ref="K78:K78">IFERROR(CONCATENATE((INDEX($N$7:$N$65,SMALL(IF($N$7:$N$65&lt;&gt;"",IF($K$7:$K$65&lt;&gt;"",ROW($K$7:$K$65)-MIN(ROW($K$7:$K$65))+1,""),""),ROW()-ROW(A$67)+1))),","),"")</f>
        <v/>
      </c>
      <c r="L78" s="0" t="str">
        <f aca="false" t="array" ref="L78:L78">IFERROR(CONCATENATE(TEXT(INDEX($K$7:$K$65,SMALL(IF($N$7:$N$65&lt;&gt;"",IF($K$7:$K$65&lt;&gt;"",ROW($K$7:$K$65)-MIN(ROW($K$7:$K$65))+1,""),""),ROW()-ROW(A$67)+1)),"##0"),","),"")</f>
        <v/>
      </c>
      <c r="M78" s="0" t="str">
        <f aca="false" t="array" ref="M78:M78">IFERROR(CONCATENATE((INDEX($A$7:$A$65,SMALL(IF($N$7:$N$65&lt;&gt;"",IF($K$7:$K$65&lt;&gt;"",ROW($K$7:$K$65)-MIN(ROW($K$7:$K$65))+1,""),""),ROW()-ROW(A$67)+1))),),"")</f>
        <v/>
      </c>
      <c r="Q78" s="0" t="str">
        <f aca="false" t="array" ref="Q78:Q78">IFERROR(CONCATENATE(TEXT(INDEX($Q$7:$Q$65,SMALL(IF($T$7:$T$65&lt;&gt;"",IF($Q$7:$Q$65&lt;&gt;"",ROW($Q$7:$Q$65)-MIN(ROW($Q$7:$Q$65))+1,""),""),ROW()-ROW(A$67)+1)),"##0"),","),"")</f>
        <v/>
      </c>
      <c r="R78" s="0" t="str">
        <f aca="false" t="array" ref="R78:R78">IFERROR(CONCATENATE((INDEX($T$7:$T$65,SMALL(IF($T$7:$T$65&lt;&gt;"",IF($Q$7:$Q$65&lt;&gt;"",ROW($Q$7:$Q$65)-MIN(ROW($Q$7:$Q$65))+1,""),""),ROW()-ROW(A$67)+1))),","),"")</f>
        <v/>
      </c>
      <c r="S78" s="0" t="str">
        <f aca="false" t="array" ref="S78:S78">IFERROR(CONCATENATE((INDEX($A$7:$A$65,SMALL(IF($T$7:$T$65&lt;&gt;"",IF($Q$7:$Q$65&lt;&gt;"",ROW($Q$7:$Q$65)-MIN(ROW($Q$7:$Q$65))+1,""),""),ROW()-ROW(A$67)+1))),),"")</f>
        <v/>
      </c>
      <c r="W78" s="0" t="str">
        <f aca="false" t="array" ref="W78:W78">IFERROR(CONCATENATE((INDEX($Z$7:$Z$65,SMALL(IF($Z$7:$Z$65&lt;&gt;"",IF($W$7:$W$65&lt;&gt;"",ROW($W$7:$W$65)-MIN(ROW($W$7:$W$65))+1,""),""),ROW()-ROW(A$67)+1)))," "),"")</f>
        <v/>
      </c>
      <c r="X78" s="0" t="str">
        <f aca="false" t="array" ref="X78:X78">IFERROR(CONCATENATE(TEXT(INDEX($W$7:$W$65,SMALL(IF($Z$7:$Z$65&lt;&gt;"",IF($W$7:$W$65&lt;&gt;"",ROW($W$7:$W$65)-MIN(ROW($W$7:$W$65))+1,""),""),ROW()-ROW(A$67)+1)),"##0")," "),"")</f>
        <v/>
      </c>
      <c r="Y78" s="0" t="str">
        <f aca="false" t="array" ref="Y78:Y78">IFERROR(CONCATENATE((INDEX($A$7:$A$65,SMALL(IF($Z$7:$Z$65&lt;&gt;"",IF($W$7:$W$65&lt;&gt;"",ROW($W$7:$W$65)-MIN(ROW($W$7:$W$65))+1,""),""),ROW()-ROW(A$67)+1))),),"")</f>
        <v/>
      </c>
    </row>
    <row r="79" customFormat="false" ht="15" hidden="false" customHeight="false" outlineLevel="0" collapsed="false">
      <c r="K79" s="0" t="str">
        <f aca="false" t="array" ref="K79:K79">IFERROR(CONCATENATE((INDEX($N$7:$N$65,SMALL(IF($N$7:$N$65&lt;&gt;"",IF($K$7:$K$65&lt;&gt;"",ROW($K$7:$K$65)-MIN(ROW($K$7:$K$65))+1,""),""),ROW()-ROW(A$67)+1))),","),"")</f>
        <v/>
      </c>
      <c r="L79" s="0" t="str">
        <f aca="false" t="array" ref="L79:L79">IFERROR(CONCATENATE(TEXT(INDEX($K$7:$K$65,SMALL(IF($N$7:$N$65&lt;&gt;"",IF($K$7:$K$65&lt;&gt;"",ROW($K$7:$K$65)-MIN(ROW($K$7:$K$65))+1,""),""),ROW()-ROW(A$67)+1)),"##0"),","),"")</f>
        <v/>
      </c>
      <c r="M79" s="0" t="str">
        <f aca="false" t="array" ref="M79:M79">IFERROR(CONCATENATE((INDEX($A$7:$A$65,SMALL(IF($N$7:$N$65&lt;&gt;"",IF($K$7:$K$65&lt;&gt;"",ROW($K$7:$K$65)-MIN(ROW($K$7:$K$65))+1,""),""),ROW()-ROW(A$67)+1))),),"")</f>
        <v/>
      </c>
      <c r="Q79" s="0" t="str">
        <f aca="false" t="array" ref="Q79:Q79">IFERROR(CONCATENATE(TEXT(INDEX($Q$7:$Q$65,SMALL(IF($T$7:$T$65&lt;&gt;"",IF($Q$7:$Q$65&lt;&gt;"",ROW($Q$7:$Q$65)-MIN(ROW($Q$7:$Q$65))+1,""),""),ROW()-ROW(A$67)+1)),"##0"),","),"")</f>
        <v/>
      </c>
      <c r="R79" s="0" t="str">
        <f aca="false" t="array" ref="R79:R79">IFERROR(CONCATENATE((INDEX($T$7:$T$65,SMALL(IF($T$7:$T$65&lt;&gt;"",IF($Q$7:$Q$65&lt;&gt;"",ROW($Q$7:$Q$65)-MIN(ROW($Q$7:$Q$65))+1,""),""),ROW()-ROW(A$67)+1))),","),"")</f>
        <v/>
      </c>
      <c r="S79" s="0" t="str">
        <f aca="false" t="array" ref="S79:S79">IFERROR(CONCATENATE((INDEX($A$7:$A$65,SMALL(IF($T$7:$T$65&lt;&gt;"",IF($Q$7:$Q$65&lt;&gt;"",ROW($Q$7:$Q$65)-MIN(ROW($Q$7:$Q$65))+1,""),""),ROW()-ROW(A$67)+1))),),"")</f>
        <v/>
      </c>
      <c r="W79" s="0" t="str">
        <f aca="false" t="array" ref="W79:W79">IFERROR(CONCATENATE((INDEX($Z$7:$Z$65,SMALL(IF($Z$7:$Z$65&lt;&gt;"",IF($W$7:$W$65&lt;&gt;"",ROW($W$7:$W$65)-MIN(ROW($W$7:$W$65))+1,""),""),ROW()-ROW(A$67)+1)))," "),"")</f>
        <v/>
      </c>
      <c r="X79" s="0" t="str">
        <f aca="false" t="array" ref="X79:X79">IFERROR(CONCATENATE(TEXT(INDEX($W$7:$W$65,SMALL(IF($Z$7:$Z$65&lt;&gt;"",IF($W$7:$W$65&lt;&gt;"",ROW($W$7:$W$65)-MIN(ROW($W$7:$W$65))+1,""),""),ROW()-ROW(A$67)+1)),"##0")," "),"")</f>
        <v/>
      </c>
      <c r="Y79" s="0" t="str">
        <f aca="false" t="array" ref="Y79:Y79">IFERROR(CONCATENATE((INDEX($A$7:$A$65,SMALL(IF($Z$7:$Z$65&lt;&gt;"",IF($W$7:$W$65&lt;&gt;"",ROW($W$7:$W$65)-MIN(ROW($W$7:$W$65))+1,""),""),ROW()-ROW(A$67)+1))),),"")</f>
        <v/>
      </c>
    </row>
    <row r="80" customFormat="false" ht="15" hidden="false" customHeight="false" outlineLevel="0" collapsed="false">
      <c r="K80" s="0" t="str">
        <f aca="false" t="array" ref="K80:K80">IFERROR(CONCATENATE((INDEX($N$7:$N$65,SMALL(IF($N$7:$N$65&lt;&gt;"",IF($K$7:$K$65&lt;&gt;"",ROW($K$7:$K$65)-MIN(ROW($K$7:$K$65))+1,""),""),ROW()-ROW(A$67)+1))),","),"")</f>
        <v/>
      </c>
      <c r="L80" s="0" t="str">
        <f aca="false" t="array" ref="L80:L80">IFERROR(CONCATENATE(TEXT(INDEX($K$7:$K$65,SMALL(IF($N$7:$N$65&lt;&gt;"",IF($K$7:$K$65&lt;&gt;"",ROW($K$7:$K$65)-MIN(ROW($K$7:$K$65))+1,""),""),ROW()-ROW(A$67)+1)),"##0"),","),"")</f>
        <v/>
      </c>
      <c r="M80" s="0" t="str">
        <f aca="false" t="array" ref="M80:M80">IFERROR(CONCATENATE((INDEX($A$7:$A$65,SMALL(IF($N$7:$N$65&lt;&gt;"",IF($K$7:$K$65&lt;&gt;"",ROW($K$7:$K$65)-MIN(ROW($K$7:$K$65))+1,""),""),ROW()-ROW(A$67)+1))),),"")</f>
        <v/>
      </c>
      <c r="Q80" s="0" t="str">
        <f aca="false" t="array" ref="Q80:Q80">IFERROR(CONCATENATE(TEXT(INDEX($Q$7:$Q$65,SMALL(IF($T$7:$T$65&lt;&gt;"",IF($Q$7:$Q$65&lt;&gt;"",ROW($Q$7:$Q$65)-MIN(ROW($Q$7:$Q$65))+1,""),""),ROW()-ROW(A$67)+1)),"##0"),","),"")</f>
        <v/>
      </c>
      <c r="R80" s="0" t="str">
        <f aca="false" t="array" ref="R80:R80">IFERROR(CONCATENATE((INDEX($T$7:$T$65,SMALL(IF($T$7:$T$65&lt;&gt;"",IF($Q$7:$Q$65&lt;&gt;"",ROW($Q$7:$Q$65)-MIN(ROW($Q$7:$Q$65))+1,""),""),ROW()-ROW(A$67)+1))),","),"")</f>
        <v/>
      </c>
      <c r="S80" s="0" t="str">
        <f aca="false" t="array" ref="S80:S80">IFERROR(CONCATENATE((INDEX($A$7:$A$65,SMALL(IF($T$7:$T$65&lt;&gt;"",IF($Q$7:$Q$65&lt;&gt;"",ROW($Q$7:$Q$65)-MIN(ROW($Q$7:$Q$65))+1,""),""),ROW()-ROW(A$67)+1))),),"")</f>
        <v/>
      </c>
      <c r="W80" s="0" t="str">
        <f aca="false" t="array" ref="W80:W80">IFERROR(CONCATENATE((INDEX($Z$7:$Z$65,SMALL(IF($Z$7:$Z$65&lt;&gt;"",IF($W$7:$W$65&lt;&gt;"",ROW($W$7:$W$65)-MIN(ROW($W$7:$W$65))+1,""),""),ROW()-ROW(A$67)+1)))," "),"")</f>
        <v/>
      </c>
      <c r="X80" s="0" t="str">
        <f aca="false" t="array" ref="X80:X80">IFERROR(CONCATENATE(TEXT(INDEX($W$7:$W$65,SMALL(IF($Z$7:$Z$65&lt;&gt;"",IF($W$7:$W$65&lt;&gt;"",ROW($W$7:$W$65)-MIN(ROW($W$7:$W$65))+1,""),""),ROW()-ROW(A$67)+1)),"##0")," "),"")</f>
        <v/>
      </c>
      <c r="Y80" s="0" t="str">
        <f aca="false" t="array" ref="Y80:Y80">IFERROR(CONCATENATE((INDEX($A$7:$A$65,SMALL(IF($Z$7:$Z$65&lt;&gt;"",IF($W$7:$W$65&lt;&gt;"",ROW($W$7:$W$65)-MIN(ROW($W$7:$W$65))+1,""),""),ROW()-ROW(A$67)+1))),),"")</f>
        <v/>
      </c>
    </row>
    <row r="81" customFormat="false" ht="15" hidden="false" customHeight="false" outlineLevel="0" collapsed="false">
      <c r="K81" s="0" t="str">
        <f aca="false" t="array" ref="K81:K81">IFERROR(CONCATENATE((INDEX($N$7:$N$65,SMALL(IF($N$7:$N$65&lt;&gt;"",IF($K$7:$K$65&lt;&gt;"",ROW($K$7:$K$65)-MIN(ROW($K$7:$K$65))+1,""),""),ROW()-ROW(A$67)+1))),","),"")</f>
        <v/>
      </c>
      <c r="L81" s="0" t="str">
        <f aca="false" t="array" ref="L81:L81">IFERROR(CONCATENATE(TEXT(INDEX($K$7:$K$65,SMALL(IF($N$7:$N$65&lt;&gt;"",IF($K$7:$K$65&lt;&gt;"",ROW($K$7:$K$65)-MIN(ROW($K$7:$K$65))+1,""),""),ROW()-ROW(A$67)+1)),"##0"),","),"")</f>
        <v/>
      </c>
      <c r="M81" s="0" t="str">
        <f aca="false" t="array" ref="M81:M81">IFERROR(CONCATENATE((INDEX($A$7:$A$65,SMALL(IF($N$7:$N$65&lt;&gt;"",IF($K$7:$K$65&lt;&gt;"",ROW($K$7:$K$65)-MIN(ROW($K$7:$K$65))+1,""),""),ROW()-ROW(A$67)+1))),),"")</f>
        <v/>
      </c>
      <c r="Q81" s="0" t="str">
        <f aca="false" t="array" ref="Q81:Q81">IFERROR(CONCATENATE(TEXT(INDEX($Q$7:$Q$65,SMALL(IF($T$7:$T$65&lt;&gt;"",IF($Q$7:$Q$65&lt;&gt;"",ROW($Q$7:$Q$65)-MIN(ROW($Q$7:$Q$65))+1,""),""),ROW()-ROW(A$67)+1)),"##0"),","),"")</f>
        <v/>
      </c>
      <c r="R81" s="0" t="str">
        <f aca="false" t="array" ref="R81:R81">IFERROR(CONCATENATE((INDEX($T$7:$T$65,SMALL(IF($T$7:$T$65&lt;&gt;"",IF($Q$7:$Q$65&lt;&gt;"",ROW($Q$7:$Q$65)-MIN(ROW($Q$7:$Q$65))+1,""),""),ROW()-ROW(A$67)+1))),","),"")</f>
        <v/>
      </c>
      <c r="S81" s="0" t="str">
        <f aca="false" t="array" ref="S81:S81">IFERROR(CONCATENATE((INDEX($A$7:$A$65,SMALL(IF($T$7:$T$65&lt;&gt;"",IF($Q$7:$Q$65&lt;&gt;"",ROW($Q$7:$Q$65)-MIN(ROW($Q$7:$Q$65))+1,""),""),ROW()-ROW(A$67)+1))),),"")</f>
        <v/>
      </c>
      <c r="W81" s="0" t="str">
        <f aca="false" t="array" ref="W81:W81">IFERROR(CONCATENATE((INDEX($Z$7:$Z$65,SMALL(IF($Z$7:$Z$65&lt;&gt;"",IF($W$7:$W$65&lt;&gt;"",ROW($W$7:$W$65)-MIN(ROW($W$7:$W$65))+1,""),""),ROW()-ROW(A$67)+1)))," "),"")</f>
        <v/>
      </c>
      <c r="X81" s="0" t="str">
        <f aca="false" t="array" ref="X81:X81">IFERROR(CONCATENATE(TEXT(INDEX($W$7:$W$65,SMALL(IF($Z$7:$Z$65&lt;&gt;"",IF($W$7:$W$65&lt;&gt;"",ROW($W$7:$W$65)-MIN(ROW($W$7:$W$65))+1,""),""),ROW()-ROW(A$67)+1)),"##0")," "),"")</f>
        <v/>
      </c>
      <c r="Y81" s="0" t="str">
        <f aca="false" t="array" ref="Y81:Y81">IFERROR(CONCATENATE((INDEX($A$7:$A$65,SMALL(IF($Z$7:$Z$65&lt;&gt;"",IF($W$7:$W$65&lt;&gt;"",ROW($W$7:$W$65)-MIN(ROW($W$7:$W$65))+1,""),""),ROW()-ROW(A$67)+1))),),"")</f>
        <v/>
      </c>
    </row>
    <row r="82" customFormat="false" ht="15" hidden="false" customHeight="false" outlineLevel="0" collapsed="false">
      <c r="K82" s="0" t="str">
        <f aca="false" t="array" ref="K82:K82">IFERROR(CONCATENATE((INDEX($N$7:$N$65,SMALL(IF($N$7:$N$65&lt;&gt;"",IF($K$7:$K$65&lt;&gt;"",ROW($K$7:$K$65)-MIN(ROW($K$7:$K$65))+1,""),""),ROW()-ROW(A$67)+1))),","),"")</f>
        <v/>
      </c>
      <c r="L82" s="0" t="str">
        <f aca="false" t="array" ref="L82:L82">IFERROR(CONCATENATE(TEXT(INDEX($K$7:$K$65,SMALL(IF($N$7:$N$65&lt;&gt;"",IF($K$7:$K$65&lt;&gt;"",ROW($K$7:$K$65)-MIN(ROW($K$7:$K$65))+1,""),""),ROW()-ROW(A$67)+1)),"##0"),","),"")</f>
        <v/>
      </c>
      <c r="M82" s="0" t="str">
        <f aca="false" t="array" ref="M82:M82">IFERROR(CONCATENATE((INDEX($A$7:$A$65,SMALL(IF($N$7:$N$65&lt;&gt;"",IF($K$7:$K$65&lt;&gt;"",ROW($K$7:$K$65)-MIN(ROW($K$7:$K$65))+1,""),""),ROW()-ROW(A$67)+1))),),"")</f>
        <v/>
      </c>
      <c r="Q82" s="0" t="str">
        <f aca="false" t="array" ref="Q82:Q82">IFERROR(CONCATENATE(TEXT(INDEX($Q$7:$Q$65,SMALL(IF($T$7:$T$65&lt;&gt;"",IF($Q$7:$Q$65&lt;&gt;"",ROW($Q$7:$Q$65)-MIN(ROW($Q$7:$Q$65))+1,""),""),ROW()-ROW(A$67)+1)),"##0"),","),"")</f>
        <v/>
      </c>
      <c r="R82" s="0" t="str">
        <f aca="false" t="array" ref="R82:R82">IFERROR(CONCATENATE((INDEX($T$7:$T$65,SMALL(IF($T$7:$T$65&lt;&gt;"",IF($Q$7:$Q$65&lt;&gt;"",ROW($Q$7:$Q$65)-MIN(ROW($Q$7:$Q$65))+1,""),""),ROW()-ROW(A$67)+1))),","),"")</f>
        <v/>
      </c>
      <c r="S82" s="0" t="str">
        <f aca="false" t="array" ref="S82:S82">IFERROR(CONCATENATE((INDEX($A$7:$A$65,SMALL(IF($T$7:$T$65&lt;&gt;"",IF($Q$7:$Q$65&lt;&gt;"",ROW($Q$7:$Q$65)-MIN(ROW($Q$7:$Q$65))+1,""),""),ROW()-ROW(A$67)+1))),),"")</f>
        <v/>
      </c>
      <c r="W82" s="0" t="str">
        <f aca="false" t="array" ref="W82:W82">IFERROR(CONCATENATE((INDEX($Z$7:$Z$65,SMALL(IF($Z$7:$Z$65&lt;&gt;"",IF($W$7:$W$65&lt;&gt;"",ROW($W$7:$W$65)-MIN(ROW($W$7:$W$65))+1,""),""),ROW()-ROW(A$67)+1)))," "),"")</f>
        <v/>
      </c>
      <c r="X82" s="0" t="str">
        <f aca="false" t="array" ref="X82:X82">IFERROR(CONCATENATE(TEXT(INDEX($W$7:$W$65,SMALL(IF($Z$7:$Z$65&lt;&gt;"",IF($W$7:$W$65&lt;&gt;"",ROW($W$7:$W$65)-MIN(ROW($W$7:$W$65))+1,""),""),ROW()-ROW(A$67)+1)),"##0")," "),"")</f>
        <v/>
      </c>
      <c r="Y82" s="0" t="str">
        <f aca="false" t="array" ref="Y82:Y82">IFERROR(CONCATENATE((INDEX($A$7:$A$65,SMALL(IF($Z$7:$Z$65&lt;&gt;"",IF($W$7:$W$65&lt;&gt;"",ROW($W$7:$W$65)-MIN(ROW($W$7:$W$65))+1,""),""),ROW()-ROW(A$67)+1))),),"")</f>
        <v/>
      </c>
    </row>
    <row r="83" customFormat="false" ht="15" hidden="false" customHeight="false" outlineLevel="0" collapsed="false">
      <c r="K83" s="0" t="str">
        <f aca="false" t="array" ref="K83:K83">IFERROR(CONCATENATE((INDEX($N$7:$N$65,SMALL(IF($N$7:$N$65&lt;&gt;"",IF($K$7:$K$65&lt;&gt;"",ROW($K$7:$K$65)-MIN(ROW($K$7:$K$65))+1,""),""),ROW()-ROW(A$67)+1))),","),"")</f>
        <v/>
      </c>
      <c r="L83" s="0" t="str">
        <f aca="false" t="array" ref="L83:L83">IFERROR(CONCATENATE(TEXT(INDEX($K$7:$K$65,SMALL(IF($N$7:$N$65&lt;&gt;"",IF($K$7:$K$65&lt;&gt;"",ROW($K$7:$K$65)-MIN(ROW($K$7:$K$65))+1,""),""),ROW()-ROW(A$67)+1)),"##0"),","),"")</f>
        <v/>
      </c>
      <c r="M83" s="0" t="str">
        <f aca="false" t="array" ref="M83:M83">IFERROR(CONCATENATE((INDEX($A$7:$A$65,SMALL(IF($N$7:$N$65&lt;&gt;"",IF($K$7:$K$65&lt;&gt;"",ROW($K$7:$K$65)-MIN(ROW($K$7:$K$65))+1,""),""),ROW()-ROW(A$67)+1))),),"")</f>
        <v/>
      </c>
      <c r="Q83" s="0" t="str">
        <f aca="false" t="array" ref="Q83:Q83">IFERROR(CONCATENATE(TEXT(INDEX($Q$7:$Q$65,SMALL(IF($T$7:$T$65&lt;&gt;"",IF($Q$7:$Q$65&lt;&gt;"",ROW($Q$7:$Q$65)-MIN(ROW($Q$7:$Q$65))+1,""),""),ROW()-ROW(A$67)+1)),"##0"),","),"")</f>
        <v/>
      </c>
      <c r="R83" s="0" t="str">
        <f aca="false" t="array" ref="R83:R83">IFERROR(CONCATENATE((INDEX($T$7:$T$65,SMALL(IF($T$7:$T$65&lt;&gt;"",IF($Q$7:$Q$65&lt;&gt;"",ROW($Q$7:$Q$65)-MIN(ROW($Q$7:$Q$65))+1,""),""),ROW()-ROW(A$67)+1))),","),"")</f>
        <v/>
      </c>
      <c r="S83" s="0" t="str">
        <f aca="false" t="array" ref="S83:S83">IFERROR(CONCATENATE((INDEX($A$7:$A$65,SMALL(IF($T$7:$T$65&lt;&gt;"",IF($Q$7:$Q$65&lt;&gt;"",ROW($Q$7:$Q$65)-MIN(ROW($Q$7:$Q$65))+1,""),""),ROW()-ROW(A$67)+1))),),"")</f>
        <v/>
      </c>
      <c r="W83" s="0" t="str">
        <f aca="false" t="array" ref="W83:W83">IFERROR(CONCATENATE((INDEX($Z$7:$Z$65,SMALL(IF($Z$7:$Z$65&lt;&gt;"",IF($W$7:$W$65&lt;&gt;"",ROW($W$7:$W$65)-MIN(ROW($W$7:$W$65))+1,""),""),ROW()-ROW(A$67)+1)))," "),"")</f>
        <v/>
      </c>
      <c r="X83" s="0" t="str">
        <f aca="false" t="array" ref="X83:X83">IFERROR(CONCATENATE(TEXT(INDEX($W$7:$W$65,SMALL(IF($Z$7:$Z$65&lt;&gt;"",IF($W$7:$W$65&lt;&gt;"",ROW($W$7:$W$65)-MIN(ROW($W$7:$W$65))+1,""),""),ROW()-ROW(A$67)+1)),"##0")," "),"")</f>
        <v/>
      </c>
      <c r="Y83" s="0" t="str">
        <f aca="false" t="array" ref="Y83:Y83">IFERROR(CONCATENATE((INDEX($A$7:$A$65,SMALL(IF($Z$7:$Z$65&lt;&gt;"",IF($W$7:$W$65&lt;&gt;"",ROW($W$7:$W$65)-MIN(ROW($W$7:$W$65))+1,""),""),ROW()-ROW(A$67)+1))),),"")</f>
        <v/>
      </c>
    </row>
    <row r="84" customFormat="false" ht="15" hidden="false" customHeight="false" outlineLevel="0" collapsed="false">
      <c r="K84" s="0" t="str">
        <f aca="false" t="array" ref="K84:K84">IFERROR(CONCATENATE((INDEX($N$7:$N$65,SMALL(IF($N$7:$N$65&lt;&gt;"",IF($K$7:$K$65&lt;&gt;"",ROW($K$7:$K$65)-MIN(ROW($K$7:$K$65))+1,""),""),ROW()-ROW(A$67)+1))),","),"")</f>
        <v/>
      </c>
      <c r="L84" s="0" t="str">
        <f aca="false" t="array" ref="L84:L84">IFERROR(CONCATENATE(TEXT(INDEX($K$7:$K$65,SMALL(IF($N$7:$N$65&lt;&gt;"",IF($K$7:$K$65&lt;&gt;"",ROW($K$7:$K$65)-MIN(ROW($K$7:$K$65))+1,""),""),ROW()-ROW(A$67)+1)),"##0"),","),"")</f>
        <v/>
      </c>
      <c r="M84" s="0" t="str">
        <f aca="false" t="array" ref="M84:M84">IFERROR(CONCATENATE((INDEX($A$7:$A$65,SMALL(IF($N$7:$N$65&lt;&gt;"",IF($K$7:$K$65&lt;&gt;"",ROW($K$7:$K$65)-MIN(ROW($K$7:$K$65))+1,""),""),ROW()-ROW(A$67)+1))),),"")</f>
        <v/>
      </c>
      <c r="Q84" s="0" t="str">
        <f aca="false" t="array" ref="Q84:Q84">IFERROR(CONCATENATE(TEXT(INDEX($Q$7:$Q$65,SMALL(IF($T$7:$T$65&lt;&gt;"",IF($Q$7:$Q$65&lt;&gt;"",ROW($Q$7:$Q$65)-MIN(ROW($Q$7:$Q$65))+1,""),""),ROW()-ROW(A$67)+1)),"##0"),","),"")</f>
        <v/>
      </c>
      <c r="R84" s="0" t="str">
        <f aca="false" t="array" ref="R84:R84">IFERROR(CONCATENATE((INDEX($T$7:$T$65,SMALL(IF($T$7:$T$65&lt;&gt;"",IF($Q$7:$Q$65&lt;&gt;"",ROW($Q$7:$Q$65)-MIN(ROW($Q$7:$Q$65))+1,""),""),ROW()-ROW(A$67)+1))),","),"")</f>
        <v/>
      </c>
      <c r="S84" s="0" t="str">
        <f aca="false" t="array" ref="S84:S84">IFERROR(CONCATENATE((INDEX($A$7:$A$65,SMALL(IF($T$7:$T$65&lt;&gt;"",IF($Q$7:$Q$65&lt;&gt;"",ROW($Q$7:$Q$65)-MIN(ROW($Q$7:$Q$65))+1,""),""),ROW()-ROW(A$67)+1))),),"")</f>
        <v/>
      </c>
      <c r="W84" s="0" t="str">
        <f aca="false" t="array" ref="W84:W84">IFERROR(CONCATENATE((INDEX($Z$7:$Z$65,SMALL(IF($Z$7:$Z$65&lt;&gt;"",IF($W$7:$W$65&lt;&gt;"",ROW($W$7:$W$65)-MIN(ROW($W$7:$W$65))+1,""),""),ROW()-ROW(A$67)+1)))," "),"")</f>
        <v/>
      </c>
      <c r="X84" s="0" t="str">
        <f aca="false" t="array" ref="X84:X84">IFERROR(CONCATENATE(TEXT(INDEX($W$7:$W$65,SMALL(IF($Z$7:$Z$65&lt;&gt;"",IF($W$7:$W$65&lt;&gt;"",ROW($W$7:$W$65)-MIN(ROW($W$7:$W$65))+1,""),""),ROW()-ROW(A$67)+1)),"##0")," "),"")</f>
        <v/>
      </c>
      <c r="Y84" s="0" t="str">
        <f aca="false" t="array" ref="Y84:Y84">IFERROR(CONCATENATE((INDEX($A$7:$A$65,SMALL(IF($Z$7:$Z$65&lt;&gt;"",IF($W$7:$W$65&lt;&gt;"",ROW($W$7:$W$65)-MIN(ROW($W$7:$W$65))+1,""),""),ROW()-ROW(A$67)+1))),),"")</f>
        <v/>
      </c>
    </row>
    <row r="85" customFormat="false" ht="15" hidden="false" customHeight="false" outlineLevel="0" collapsed="false">
      <c r="K85" s="0" t="str">
        <f aca="false" t="array" ref="K85:K85">IFERROR(CONCATENATE((INDEX($N$7:$N$65,SMALL(IF($N$7:$N$65&lt;&gt;"",IF($K$7:$K$65&lt;&gt;"",ROW($K$7:$K$65)-MIN(ROW($K$7:$K$65))+1,""),""),ROW()-ROW(A$67)+1))),","),"")</f>
        <v/>
      </c>
      <c r="L85" s="0" t="str">
        <f aca="false" t="array" ref="L85:L85">IFERROR(CONCATENATE(TEXT(INDEX($K$7:$K$65,SMALL(IF($N$7:$N$65&lt;&gt;"",IF($K$7:$K$65&lt;&gt;"",ROW($K$7:$K$65)-MIN(ROW($K$7:$K$65))+1,""),""),ROW()-ROW(A$67)+1)),"##0"),","),"")</f>
        <v/>
      </c>
      <c r="M85" s="0" t="str">
        <f aca="false" t="array" ref="M85:M85">IFERROR(CONCATENATE((INDEX($A$7:$A$65,SMALL(IF($N$7:$N$65&lt;&gt;"",IF($K$7:$K$65&lt;&gt;"",ROW($K$7:$K$65)-MIN(ROW($K$7:$K$65))+1,""),""),ROW()-ROW(A$67)+1))),),"")</f>
        <v/>
      </c>
      <c r="Q85" s="0" t="str">
        <f aca="false" t="array" ref="Q85:Q85">IFERROR(CONCATENATE(TEXT(INDEX($Q$7:$Q$65,SMALL(IF($T$7:$T$65&lt;&gt;"",IF($Q$7:$Q$65&lt;&gt;"",ROW($Q$7:$Q$65)-MIN(ROW($Q$7:$Q$65))+1,""),""),ROW()-ROW(A$67)+1)),"##0"),","),"")</f>
        <v/>
      </c>
      <c r="R85" s="0" t="str">
        <f aca="false" t="array" ref="R85:R85">IFERROR(CONCATENATE((INDEX($T$7:$T$65,SMALL(IF($T$7:$T$65&lt;&gt;"",IF($Q$7:$Q$65&lt;&gt;"",ROW($Q$7:$Q$65)-MIN(ROW($Q$7:$Q$65))+1,""),""),ROW()-ROW(A$67)+1))),","),"")</f>
        <v/>
      </c>
      <c r="S85" s="0" t="str">
        <f aca="false" t="array" ref="S85:S85">IFERROR(CONCATENATE((INDEX($A$7:$A$65,SMALL(IF($T$7:$T$65&lt;&gt;"",IF($Q$7:$Q$65&lt;&gt;"",ROW($Q$7:$Q$65)-MIN(ROW($Q$7:$Q$65))+1,""),""),ROW()-ROW(A$67)+1))),),"")</f>
        <v/>
      </c>
      <c r="W85" s="0" t="str">
        <f aca="false" t="array" ref="W85:W85">IFERROR(CONCATENATE((INDEX($Z$7:$Z$65,SMALL(IF($Z$7:$Z$65&lt;&gt;"",IF($W$7:$W$65&lt;&gt;"",ROW($W$7:$W$65)-MIN(ROW($W$7:$W$65))+1,""),""),ROW()-ROW(A$67)+1)))," "),"")</f>
        <v/>
      </c>
      <c r="X85" s="0" t="str">
        <f aca="false" t="array" ref="X85:X85">IFERROR(CONCATENATE(TEXT(INDEX($W$7:$W$65,SMALL(IF($Z$7:$Z$65&lt;&gt;"",IF($W$7:$W$65&lt;&gt;"",ROW($W$7:$W$65)-MIN(ROW($W$7:$W$65))+1,""),""),ROW()-ROW(A$67)+1)),"##0")," "),"")</f>
        <v/>
      </c>
      <c r="Y85" s="0" t="str">
        <f aca="false" t="array" ref="Y85:Y85">IFERROR(CONCATENATE((INDEX($A$7:$A$65,SMALL(IF($Z$7:$Z$65&lt;&gt;"",IF($W$7:$W$65&lt;&gt;"",ROW($W$7:$W$65)-MIN(ROW($W$7:$W$65))+1,""),""),ROW()-ROW(A$67)+1))),),"")</f>
        <v/>
      </c>
    </row>
    <row r="86" customFormat="false" ht="15" hidden="false" customHeight="false" outlineLevel="0" collapsed="false">
      <c r="K86" s="0" t="str">
        <f aca="false" t="array" ref="K86:K86">IFERROR(CONCATENATE((INDEX($N$7:$N$65,SMALL(IF($N$7:$N$65&lt;&gt;"",IF($K$7:$K$65&lt;&gt;"",ROW($K$7:$K$65)-MIN(ROW($K$7:$K$65))+1,""),""),ROW()-ROW(A$67)+1))),","),"")</f>
        <v/>
      </c>
      <c r="L86" s="0" t="str">
        <f aca="false" t="array" ref="L86:L86">IFERROR(CONCATENATE(TEXT(INDEX($K$7:$K$65,SMALL(IF($N$7:$N$65&lt;&gt;"",IF($K$7:$K$65&lt;&gt;"",ROW($K$7:$K$65)-MIN(ROW($K$7:$K$65))+1,""),""),ROW()-ROW(A$67)+1)),"##0"),","),"")</f>
        <v/>
      </c>
      <c r="M86" s="0" t="str">
        <f aca="false" t="array" ref="M86:M86">IFERROR(CONCATENATE((INDEX($A$7:$A$65,SMALL(IF($N$7:$N$65&lt;&gt;"",IF($K$7:$K$65&lt;&gt;"",ROW($K$7:$K$65)-MIN(ROW($K$7:$K$65))+1,""),""),ROW()-ROW(A$67)+1))),),"")</f>
        <v/>
      </c>
      <c r="Q86" s="0" t="str">
        <f aca="false" t="array" ref="Q86:Q86">IFERROR(CONCATENATE(TEXT(INDEX($Q$7:$Q$65,SMALL(IF($T$7:$T$65&lt;&gt;"",IF($Q$7:$Q$65&lt;&gt;"",ROW($Q$7:$Q$65)-MIN(ROW($Q$7:$Q$65))+1,""),""),ROW()-ROW(A$67)+1)),"##0"),","),"")</f>
        <v/>
      </c>
      <c r="R86" s="0" t="str">
        <f aca="false" t="array" ref="R86:R86">IFERROR(CONCATENATE((INDEX($T$7:$T$65,SMALL(IF($T$7:$T$65&lt;&gt;"",IF($Q$7:$Q$65&lt;&gt;"",ROW($Q$7:$Q$65)-MIN(ROW($Q$7:$Q$65))+1,""),""),ROW()-ROW(A$67)+1))),","),"")</f>
        <v/>
      </c>
      <c r="S86" s="0" t="str">
        <f aca="false" t="array" ref="S86:S86">IFERROR(CONCATENATE((INDEX($A$7:$A$65,SMALL(IF($T$7:$T$65&lt;&gt;"",IF($Q$7:$Q$65&lt;&gt;"",ROW($Q$7:$Q$65)-MIN(ROW($Q$7:$Q$65))+1,""),""),ROW()-ROW(A$67)+1))),),"")</f>
        <v/>
      </c>
      <c r="W86" s="0" t="str">
        <f aca="false" t="array" ref="W86:W86">IFERROR(CONCATENATE((INDEX($Z$7:$Z$65,SMALL(IF($Z$7:$Z$65&lt;&gt;"",IF($W$7:$W$65&lt;&gt;"",ROW($W$7:$W$65)-MIN(ROW($W$7:$W$65))+1,""),""),ROW()-ROW(A$67)+1)))," "),"")</f>
        <v/>
      </c>
      <c r="X86" s="0" t="str">
        <f aca="false" t="array" ref="X86:X86">IFERROR(CONCATENATE(TEXT(INDEX($W$7:$W$65,SMALL(IF($Z$7:$Z$65&lt;&gt;"",IF($W$7:$W$65&lt;&gt;"",ROW($W$7:$W$65)-MIN(ROW($W$7:$W$65))+1,""),""),ROW()-ROW(A$67)+1)),"##0")," "),"")</f>
        <v/>
      </c>
      <c r="Y86" s="0" t="str">
        <f aca="false" t="array" ref="Y86:Y86">IFERROR(CONCATENATE((INDEX($A$7:$A$65,SMALL(IF($Z$7:$Z$65&lt;&gt;"",IF($W$7:$W$65&lt;&gt;"",ROW($W$7:$W$65)-MIN(ROW($W$7:$W$65))+1,""),""),ROW()-ROW(A$67)+1))),),"")</f>
        <v/>
      </c>
    </row>
    <row r="87" customFormat="false" ht="15" hidden="false" customHeight="false" outlineLevel="0" collapsed="false">
      <c r="K87" s="0" t="str">
        <f aca="false" t="array" ref="K87:K87">IFERROR(CONCATENATE((INDEX($N$7:$N$65,SMALL(IF($N$7:$N$65&lt;&gt;"",IF($K$7:$K$65&lt;&gt;"",ROW($K$7:$K$65)-MIN(ROW($K$7:$K$65))+1,""),""),ROW()-ROW(A$67)+1))),","),"")</f>
        <v/>
      </c>
      <c r="L87" s="0" t="str">
        <f aca="false" t="array" ref="L87:L87">IFERROR(CONCATENATE(TEXT(INDEX($K$7:$K$65,SMALL(IF($N$7:$N$65&lt;&gt;"",IF($K$7:$K$65&lt;&gt;"",ROW($K$7:$K$65)-MIN(ROW($K$7:$K$65))+1,""),""),ROW()-ROW(A$67)+1)),"##0"),","),"")</f>
        <v/>
      </c>
      <c r="M87" s="0" t="str">
        <f aca="false" t="array" ref="M87:M87">IFERROR(CONCATENATE((INDEX($A$7:$A$65,SMALL(IF($N$7:$N$65&lt;&gt;"",IF($K$7:$K$65&lt;&gt;"",ROW($K$7:$K$65)-MIN(ROW($K$7:$K$65))+1,""),""),ROW()-ROW(A$67)+1))),),"")</f>
        <v/>
      </c>
      <c r="Q87" s="0" t="str">
        <f aca="false" t="array" ref="Q87:Q87">IFERROR(CONCATENATE(TEXT(INDEX($Q$7:$Q$65,SMALL(IF($T$7:$T$65&lt;&gt;"",IF($Q$7:$Q$65&lt;&gt;"",ROW($Q$7:$Q$65)-MIN(ROW($Q$7:$Q$65))+1,""),""),ROW()-ROW(A$67)+1)),"##0"),","),"")</f>
        <v/>
      </c>
      <c r="R87" s="0" t="str">
        <f aca="false" t="array" ref="R87:R87">IFERROR(CONCATENATE((INDEX($T$7:$T$65,SMALL(IF($T$7:$T$65&lt;&gt;"",IF($Q$7:$Q$65&lt;&gt;"",ROW($Q$7:$Q$65)-MIN(ROW($Q$7:$Q$65))+1,""),""),ROW()-ROW(A$67)+1))),","),"")</f>
        <v/>
      </c>
      <c r="S87" s="0" t="str">
        <f aca="false" t="array" ref="S87:S87">IFERROR(CONCATENATE((INDEX($A$7:$A$65,SMALL(IF($T$7:$T$65&lt;&gt;"",IF($Q$7:$Q$65&lt;&gt;"",ROW($Q$7:$Q$65)-MIN(ROW($Q$7:$Q$65))+1,""),""),ROW()-ROW(A$67)+1))),),"")</f>
        <v/>
      </c>
      <c r="W87" s="0" t="str">
        <f aca="false" t="array" ref="W87:W87">IFERROR(CONCATENATE((INDEX($Z$7:$Z$65,SMALL(IF($Z$7:$Z$65&lt;&gt;"",IF($W$7:$W$65&lt;&gt;"",ROW($W$7:$W$65)-MIN(ROW($W$7:$W$65))+1,""),""),ROW()-ROW(A$67)+1)))," "),"")</f>
        <v/>
      </c>
      <c r="X87" s="0" t="str">
        <f aca="false" t="array" ref="X87:X87">IFERROR(CONCATENATE(TEXT(INDEX($W$7:$W$65,SMALL(IF($Z$7:$Z$65&lt;&gt;"",IF($W$7:$W$65&lt;&gt;"",ROW($W$7:$W$65)-MIN(ROW($W$7:$W$65))+1,""),""),ROW()-ROW(A$67)+1)),"##0")," "),"")</f>
        <v/>
      </c>
      <c r="Y87" s="0" t="str">
        <f aca="false" t="array" ref="Y87:Y87">IFERROR(CONCATENATE((INDEX($A$7:$A$65,SMALL(IF($Z$7:$Z$65&lt;&gt;"",IF($W$7:$W$65&lt;&gt;"",ROW($W$7:$W$65)-MIN(ROW($W$7:$W$65))+1,""),""),ROW()-ROW(A$67)+1))),),"")</f>
        <v/>
      </c>
    </row>
    <row r="88" customFormat="false" ht="15" hidden="false" customHeight="false" outlineLevel="0" collapsed="false">
      <c r="K88" s="0" t="str">
        <f aca="false" t="array" ref="K88:K88">IFERROR(CONCATENATE((INDEX($N$7:$N$65,SMALL(IF($N$7:$N$65&lt;&gt;"",IF($K$7:$K$65&lt;&gt;"",ROW($K$7:$K$65)-MIN(ROW($K$7:$K$65))+1,""),""),ROW()-ROW(A$67)+1))),","),"")</f>
        <v/>
      </c>
      <c r="L88" s="0" t="str">
        <f aca="false" t="array" ref="L88:L88">IFERROR(CONCATENATE(TEXT(INDEX($K$7:$K$65,SMALL(IF($N$7:$N$65&lt;&gt;"",IF($K$7:$K$65&lt;&gt;"",ROW($K$7:$K$65)-MIN(ROW($K$7:$K$65))+1,""),""),ROW()-ROW(A$67)+1)),"##0"),","),"")</f>
        <v/>
      </c>
      <c r="M88" s="0" t="str">
        <f aca="false" t="array" ref="M88:M88">IFERROR(CONCATENATE((INDEX($A$7:$A$65,SMALL(IF($N$7:$N$65&lt;&gt;"",IF($K$7:$K$65&lt;&gt;"",ROW($K$7:$K$65)-MIN(ROW($K$7:$K$65))+1,""),""),ROW()-ROW(A$67)+1))),),"")</f>
        <v/>
      </c>
      <c r="Q88" s="0" t="str">
        <f aca="false" t="array" ref="Q88:Q88">IFERROR(CONCATENATE(TEXT(INDEX($Q$7:$Q$65,SMALL(IF($T$7:$T$65&lt;&gt;"",IF($Q$7:$Q$65&lt;&gt;"",ROW($Q$7:$Q$65)-MIN(ROW($Q$7:$Q$65))+1,""),""),ROW()-ROW(A$67)+1)),"##0"),","),"")</f>
        <v/>
      </c>
      <c r="R88" s="0" t="str">
        <f aca="false" t="array" ref="R88:R88">IFERROR(CONCATENATE((INDEX($T$7:$T$65,SMALL(IF($T$7:$T$65&lt;&gt;"",IF($Q$7:$Q$65&lt;&gt;"",ROW($Q$7:$Q$65)-MIN(ROW($Q$7:$Q$65))+1,""),""),ROW()-ROW(A$67)+1))),","),"")</f>
        <v/>
      </c>
      <c r="S88" s="0" t="str">
        <f aca="false" t="array" ref="S88:S88">IFERROR(CONCATENATE((INDEX($A$7:$A$65,SMALL(IF($T$7:$T$65&lt;&gt;"",IF($Q$7:$Q$65&lt;&gt;"",ROW($Q$7:$Q$65)-MIN(ROW($Q$7:$Q$65))+1,""),""),ROW()-ROW(A$67)+1))),),"")</f>
        <v/>
      </c>
      <c r="W88" s="0" t="str">
        <f aca="false" t="array" ref="W88:W88">IFERROR(CONCATENATE((INDEX($Z$7:$Z$65,SMALL(IF($Z$7:$Z$65&lt;&gt;"",IF($W$7:$W$65&lt;&gt;"",ROW($W$7:$W$65)-MIN(ROW($W$7:$W$65))+1,""),""),ROW()-ROW(A$67)+1)))," "),"")</f>
        <v/>
      </c>
      <c r="X88" s="0" t="str">
        <f aca="false" t="array" ref="X88:X88">IFERROR(CONCATENATE(TEXT(INDEX($W$7:$W$65,SMALL(IF($Z$7:$Z$65&lt;&gt;"",IF($W$7:$W$65&lt;&gt;"",ROW($W$7:$W$65)-MIN(ROW($W$7:$W$65))+1,""),""),ROW()-ROW(A$67)+1)),"##0")," "),"")</f>
        <v/>
      </c>
      <c r="Y88" s="0" t="str">
        <f aca="false" t="array" ref="Y88:Y88">IFERROR(CONCATENATE((INDEX($A$7:$A$65,SMALL(IF($Z$7:$Z$65&lt;&gt;"",IF($W$7:$W$65&lt;&gt;"",ROW($W$7:$W$65)-MIN(ROW($W$7:$W$65))+1,""),""),ROW()-ROW(A$67)+1))),),"")</f>
        <v/>
      </c>
    </row>
    <row r="89" customFormat="false" ht="15" hidden="false" customHeight="false" outlineLevel="0" collapsed="false">
      <c r="K89" s="0" t="str">
        <f aca="false" t="array" ref="K89:K89">IFERROR(CONCATENATE((INDEX($N$7:$N$65,SMALL(IF($N$7:$N$65&lt;&gt;"",IF($K$7:$K$65&lt;&gt;"",ROW($K$7:$K$65)-MIN(ROW($K$7:$K$65))+1,""),""),ROW()-ROW(A$67)+1))),","),"")</f>
        <v/>
      </c>
      <c r="L89" s="0" t="str">
        <f aca="false" t="array" ref="L89:L89">IFERROR(CONCATENATE(TEXT(INDEX($K$7:$K$65,SMALL(IF($N$7:$N$65&lt;&gt;"",IF($K$7:$K$65&lt;&gt;"",ROW($K$7:$K$65)-MIN(ROW($K$7:$K$65))+1,""),""),ROW()-ROW(A$67)+1)),"##0"),","),"")</f>
        <v/>
      </c>
      <c r="M89" s="0" t="str">
        <f aca="false" t="array" ref="M89:M89">IFERROR(CONCATENATE((INDEX($A$7:$A$65,SMALL(IF($N$7:$N$65&lt;&gt;"",IF($K$7:$K$65&lt;&gt;"",ROW($K$7:$K$65)-MIN(ROW($K$7:$K$65))+1,""),""),ROW()-ROW(A$67)+1))),),"")</f>
        <v/>
      </c>
      <c r="Q89" s="0" t="str">
        <f aca="false" t="array" ref="Q89:Q89">IFERROR(CONCATENATE(TEXT(INDEX($Q$7:$Q$65,SMALL(IF($T$7:$T$65&lt;&gt;"",IF($Q$7:$Q$65&lt;&gt;"",ROW($Q$7:$Q$65)-MIN(ROW($Q$7:$Q$65))+1,""),""),ROW()-ROW(A$67)+1)),"##0"),","),"")</f>
        <v/>
      </c>
      <c r="R89" s="0" t="str">
        <f aca="false" t="array" ref="R89:R89">IFERROR(CONCATENATE((INDEX($T$7:$T$65,SMALL(IF($T$7:$T$65&lt;&gt;"",IF($Q$7:$Q$65&lt;&gt;"",ROW($Q$7:$Q$65)-MIN(ROW($Q$7:$Q$65))+1,""),""),ROW()-ROW(A$67)+1))),","),"")</f>
        <v/>
      </c>
      <c r="S89" s="0" t="str">
        <f aca="false" t="array" ref="S89:S89">IFERROR(CONCATENATE((INDEX($A$7:$A$65,SMALL(IF($T$7:$T$65&lt;&gt;"",IF($Q$7:$Q$65&lt;&gt;"",ROW($Q$7:$Q$65)-MIN(ROW($Q$7:$Q$65))+1,""),""),ROW()-ROW(A$67)+1))),),"")</f>
        <v/>
      </c>
      <c r="W89" s="0" t="str">
        <f aca="false" t="array" ref="W89:W89">IFERROR(CONCATENATE((INDEX($Z$7:$Z$65,SMALL(IF($Z$7:$Z$65&lt;&gt;"",IF($W$7:$W$65&lt;&gt;"",ROW($W$7:$W$65)-MIN(ROW($W$7:$W$65))+1,""),""),ROW()-ROW(A$67)+1)))," "),"")</f>
        <v/>
      </c>
      <c r="X89" s="0" t="str">
        <f aca="false" t="array" ref="X89:X89">IFERROR(CONCATENATE(TEXT(INDEX($W$7:$W$65,SMALL(IF($Z$7:$Z$65&lt;&gt;"",IF($W$7:$W$65&lt;&gt;"",ROW($W$7:$W$65)-MIN(ROW($W$7:$W$65))+1,""),""),ROW()-ROW(A$67)+1)),"##0")," "),"")</f>
        <v/>
      </c>
      <c r="Y89" s="0" t="str">
        <f aca="false" t="array" ref="Y89:Y89">IFERROR(CONCATENATE((INDEX($A$7:$A$65,SMALL(IF($Z$7:$Z$65&lt;&gt;"",IF($W$7:$W$65&lt;&gt;"",ROW($W$7:$W$65)-MIN(ROW($W$7:$W$65))+1,""),""),ROW()-ROW(A$67)+1))),),"")</f>
        <v/>
      </c>
    </row>
    <row r="90" customFormat="false" ht="15" hidden="false" customHeight="false" outlineLevel="0" collapsed="false">
      <c r="K90" s="0" t="str">
        <f aca="false" t="array" ref="K90:K90">IFERROR(CONCATENATE((INDEX($N$7:$N$65,SMALL(IF($N$7:$N$65&lt;&gt;"",IF($K$7:$K$65&lt;&gt;"",ROW($K$7:$K$65)-MIN(ROW($K$7:$K$65))+1,""),""),ROW()-ROW(A$67)+1))),","),"")</f>
        <v/>
      </c>
      <c r="L90" s="0" t="str">
        <f aca="false" t="array" ref="L90:L90">IFERROR(CONCATENATE(TEXT(INDEX($K$7:$K$65,SMALL(IF($N$7:$N$65&lt;&gt;"",IF($K$7:$K$65&lt;&gt;"",ROW($K$7:$K$65)-MIN(ROW($K$7:$K$65))+1,""),""),ROW()-ROW(A$67)+1)),"##0"),","),"")</f>
        <v/>
      </c>
      <c r="M90" s="0" t="str">
        <f aca="false" t="array" ref="M90:M90">IFERROR(CONCATENATE((INDEX($A$7:$A$65,SMALL(IF($N$7:$N$65&lt;&gt;"",IF($K$7:$K$65&lt;&gt;"",ROW($K$7:$K$65)-MIN(ROW($K$7:$K$65))+1,""),""),ROW()-ROW(A$67)+1))),),"")</f>
        <v/>
      </c>
      <c r="Q90" s="0" t="str">
        <f aca="false" t="array" ref="Q90:Q90">IFERROR(CONCATENATE(TEXT(INDEX($Q$7:$Q$65,SMALL(IF($T$7:$T$65&lt;&gt;"",IF($Q$7:$Q$65&lt;&gt;"",ROW($Q$7:$Q$65)-MIN(ROW($Q$7:$Q$65))+1,""),""),ROW()-ROW(A$67)+1)),"##0"),","),"")</f>
        <v/>
      </c>
      <c r="R90" s="0" t="str">
        <f aca="false" t="array" ref="R90:R90">IFERROR(CONCATENATE((INDEX($T$7:$T$65,SMALL(IF($T$7:$T$65&lt;&gt;"",IF($Q$7:$Q$65&lt;&gt;"",ROW($Q$7:$Q$65)-MIN(ROW($Q$7:$Q$65))+1,""),""),ROW()-ROW(A$67)+1))),","),"")</f>
        <v/>
      </c>
      <c r="S90" s="0" t="str">
        <f aca="false" t="array" ref="S90:S90">IFERROR(CONCATENATE((INDEX($A$7:$A$65,SMALL(IF($T$7:$T$65&lt;&gt;"",IF($Q$7:$Q$65&lt;&gt;"",ROW($Q$7:$Q$65)-MIN(ROW($Q$7:$Q$65))+1,""),""),ROW()-ROW(A$67)+1))),),"")</f>
        <v/>
      </c>
      <c r="W90" s="0" t="str">
        <f aca="false" t="array" ref="W90:W90">IFERROR(CONCATENATE((INDEX($Z$7:$Z$65,SMALL(IF($Z$7:$Z$65&lt;&gt;"",IF($W$7:$W$65&lt;&gt;"",ROW($W$7:$W$65)-MIN(ROW($W$7:$W$65))+1,""),""),ROW()-ROW(A$67)+1)))," "),"")</f>
        <v/>
      </c>
      <c r="X90" s="0" t="str">
        <f aca="false" t="array" ref="X90:X90">IFERROR(CONCATENATE(TEXT(INDEX($W$7:$W$65,SMALL(IF($Z$7:$Z$65&lt;&gt;"",IF($W$7:$W$65&lt;&gt;"",ROW($W$7:$W$65)-MIN(ROW($W$7:$W$65))+1,""),""),ROW()-ROW(A$67)+1)),"##0")," "),"")</f>
        <v/>
      </c>
      <c r="Y90" s="0" t="str">
        <f aca="false" t="array" ref="Y90:Y90">IFERROR(CONCATENATE((INDEX($A$7:$A$65,SMALL(IF($Z$7:$Z$65&lt;&gt;"",IF($W$7:$W$65&lt;&gt;"",ROW($W$7:$W$65)-MIN(ROW($W$7:$W$65))+1,""),""),ROW()-ROW(A$67)+1))),),"")</f>
        <v/>
      </c>
    </row>
    <row r="91" customFormat="false" ht="15" hidden="false" customHeight="false" outlineLevel="0" collapsed="false">
      <c r="K91" s="0" t="str">
        <f aca="false" t="array" ref="K91:K91">IFERROR(CONCATENATE((INDEX($N$7:$N$65,SMALL(IF($N$7:$N$65&lt;&gt;"",IF($K$7:$K$65&lt;&gt;"",ROW($K$7:$K$65)-MIN(ROW($K$7:$K$65))+1,""),""),ROW()-ROW(A$67)+1))),","),"")</f>
        <v/>
      </c>
      <c r="L91" s="0" t="str">
        <f aca="false" t="array" ref="L91:L91">IFERROR(CONCATENATE(TEXT(INDEX($K$7:$K$65,SMALL(IF($N$7:$N$65&lt;&gt;"",IF($K$7:$K$65&lt;&gt;"",ROW($K$7:$K$65)-MIN(ROW($K$7:$K$65))+1,""),""),ROW()-ROW(A$67)+1)),"##0"),","),"")</f>
        <v/>
      </c>
      <c r="M91" s="0" t="str">
        <f aca="false" t="array" ref="M91:M91">IFERROR(CONCATENATE((INDEX($A$7:$A$65,SMALL(IF($N$7:$N$65&lt;&gt;"",IF($K$7:$K$65&lt;&gt;"",ROW($K$7:$K$65)-MIN(ROW($K$7:$K$65))+1,""),""),ROW()-ROW(A$67)+1))),),"")</f>
        <v/>
      </c>
      <c r="Q91" s="0" t="str">
        <f aca="false" t="array" ref="Q91:Q91">IFERROR(CONCATENATE(TEXT(INDEX($Q$7:$Q$65,SMALL(IF($T$7:$T$65&lt;&gt;"",IF($Q$7:$Q$65&lt;&gt;"",ROW($Q$7:$Q$65)-MIN(ROW($Q$7:$Q$65))+1,""),""),ROW()-ROW(A$67)+1)),"##0"),","),"")</f>
        <v/>
      </c>
      <c r="R91" s="0" t="str">
        <f aca="false" t="array" ref="R91:R91">IFERROR(CONCATENATE((INDEX($T$7:$T$65,SMALL(IF($T$7:$T$65&lt;&gt;"",IF($Q$7:$Q$65&lt;&gt;"",ROW($Q$7:$Q$65)-MIN(ROW($Q$7:$Q$65))+1,""),""),ROW()-ROW(A$67)+1))),","),"")</f>
        <v/>
      </c>
      <c r="S91" s="0" t="str">
        <f aca="false" t="array" ref="S91:S91">IFERROR(CONCATENATE((INDEX($A$7:$A$65,SMALL(IF($T$7:$T$65&lt;&gt;"",IF($Q$7:$Q$65&lt;&gt;"",ROW($Q$7:$Q$65)-MIN(ROW($Q$7:$Q$65))+1,""),""),ROW()-ROW(A$67)+1))),),"")</f>
        <v/>
      </c>
      <c r="W91" s="0" t="str">
        <f aca="false" t="array" ref="W91:W91">IFERROR(CONCATENATE((INDEX($Z$7:$Z$65,SMALL(IF($Z$7:$Z$65&lt;&gt;"",IF($W$7:$W$65&lt;&gt;"",ROW($W$7:$W$65)-MIN(ROW($W$7:$W$65))+1,""),""),ROW()-ROW(A$67)+1)))," "),"")</f>
        <v/>
      </c>
      <c r="X91" s="0" t="str">
        <f aca="false" t="array" ref="X91:X91">IFERROR(CONCATENATE(TEXT(INDEX($W$7:$W$65,SMALL(IF($Z$7:$Z$65&lt;&gt;"",IF($W$7:$W$65&lt;&gt;"",ROW($W$7:$W$65)-MIN(ROW($W$7:$W$65))+1,""),""),ROW()-ROW(A$67)+1)),"##0")," "),"")</f>
        <v/>
      </c>
      <c r="Y91" s="0" t="str">
        <f aca="false" t="array" ref="Y91:Y91">IFERROR(CONCATENATE((INDEX($A$7:$A$65,SMALL(IF($Z$7:$Z$65&lt;&gt;"",IF($W$7:$W$65&lt;&gt;"",ROW($W$7:$W$65)-MIN(ROW($W$7:$W$65))+1,""),""),ROW()-ROW(A$67)+1))),),"")</f>
        <v/>
      </c>
    </row>
    <row r="92" customFormat="false" ht="15" hidden="false" customHeight="false" outlineLevel="0" collapsed="false">
      <c r="K92" s="0" t="str">
        <f aca="false" t="array" ref="K92:K92">IFERROR(CONCATENATE((INDEX($N$7:$N$65,SMALL(IF($N$7:$N$65&lt;&gt;"",IF($K$7:$K$65&lt;&gt;"",ROW($K$7:$K$65)-MIN(ROW($K$7:$K$65))+1,""),""),ROW()-ROW(A$67)+1))),","),"")</f>
        <v/>
      </c>
      <c r="L92" s="0" t="str">
        <f aca="false" t="array" ref="L92:L92">IFERROR(CONCATENATE(TEXT(INDEX($K$7:$K$65,SMALL(IF($N$7:$N$65&lt;&gt;"",IF($K$7:$K$65&lt;&gt;"",ROW($K$7:$K$65)-MIN(ROW($K$7:$K$65))+1,""),""),ROW()-ROW(A$67)+1)),"##0"),","),"")</f>
        <v/>
      </c>
      <c r="M92" s="0" t="str">
        <f aca="false" t="array" ref="M92:M92">IFERROR(CONCATENATE((INDEX($A$7:$A$65,SMALL(IF($N$7:$N$65&lt;&gt;"",IF($K$7:$K$65&lt;&gt;"",ROW($K$7:$K$65)-MIN(ROW($K$7:$K$65))+1,""),""),ROW()-ROW(A$67)+1))),),"")</f>
        <v/>
      </c>
      <c r="Q92" s="0" t="str">
        <f aca="false" t="array" ref="Q92:Q92">IFERROR(CONCATENATE(TEXT(INDEX($Q$7:$Q$65,SMALL(IF($T$7:$T$65&lt;&gt;"",IF($Q$7:$Q$65&lt;&gt;"",ROW($Q$7:$Q$65)-MIN(ROW($Q$7:$Q$65))+1,""),""),ROW()-ROW(A$67)+1)),"##0"),","),"")</f>
        <v/>
      </c>
      <c r="R92" s="0" t="str">
        <f aca="false" t="array" ref="R92:R92">IFERROR(CONCATENATE((INDEX($T$7:$T$65,SMALL(IF($T$7:$T$65&lt;&gt;"",IF($Q$7:$Q$65&lt;&gt;"",ROW($Q$7:$Q$65)-MIN(ROW($Q$7:$Q$65))+1,""),""),ROW()-ROW(A$67)+1))),","),"")</f>
        <v/>
      </c>
      <c r="S92" s="0" t="str">
        <f aca="false" t="array" ref="S92:S92">IFERROR(CONCATENATE((INDEX($A$7:$A$65,SMALL(IF($T$7:$T$65&lt;&gt;"",IF($Q$7:$Q$65&lt;&gt;"",ROW($Q$7:$Q$65)-MIN(ROW($Q$7:$Q$65))+1,""),""),ROW()-ROW(A$67)+1))),),"")</f>
        <v/>
      </c>
      <c r="W92" s="0" t="str">
        <f aca="false" t="array" ref="W92:W92">IFERROR(CONCATENATE((INDEX($Z$7:$Z$65,SMALL(IF($Z$7:$Z$65&lt;&gt;"",IF($W$7:$W$65&lt;&gt;"",ROW($W$7:$W$65)-MIN(ROW($W$7:$W$65))+1,""),""),ROW()-ROW(A$67)+1)))," "),"")</f>
        <v/>
      </c>
      <c r="X92" s="0" t="str">
        <f aca="false" t="array" ref="X92:X92">IFERROR(CONCATENATE(TEXT(INDEX($W$7:$W$65,SMALL(IF($Z$7:$Z$65&lt;&gt;"",IF($W$7:$W$65&lt;&gt;"",ROW($W$7:$W$65)-MIN(ROW($W$7:$W$65))+1,""),""),ROW()-ROW(A$67)+1)),"##0")," "),"")</f>
        <v/>
      </c>
      <c r="Y92" s="0" t="str">
        <f aca="false" t="array" ref="Y92:Y92">IFERROR(CONCATENATE((INDEX($A$7:$A$65,SMALL(IF($Z$7:$Z$65&lt;&gt;"",IF($W$7:$W$65&lt;&gt;"",ROW($W$7:$W$65)-MIN(ROW($W$7:$W$65))+1,""),""),ROW()-ROW(A$67)+1))),),"")</f>
        <v/>
      </c>
    </row>
    <row r="93" customFormat="false" ht="15" hidden="false" customHeight="false" outlineLevel="0" collapsed="false">
      <c r="K93" s="0" t="str">
        <f aca="false" t="array" ref="K93:K93">IFERROR(CONCATENATE((INDEX($N$7:$N$65,SMALL(IF($N$7:$N$65&lt;&gt;"",IF($K$7:$K$65&lt;&gt;"",ROW($K$7:$K$65)-MIN(ROW($K$7:$K$65))+1,""),""),ROW()-ROW(A$67)+1))),","),"")</f>
        <v/>
      </c>
      <c r="L93" s="0" t="str">
        <f aca="false" t="array" ref="L93:L93">IFERROR(CONCATENATE(TEXT(INDEX($K$7:$K$65,SMALL(IF($N$7:$N$65&lt;&gt;"",IF($K$7:$K$65&lt;&gt;"",ROW($K$7:$K$65)-MIN(ROW($K$7:$K$65))+1,""),""),ROW()-ROW(A$67)+1)),"##0"),","),"")</f>
        <v/>
      </c>
      <c r="M93" s="0" t="str">
        <f aca="false" t="array" ref="M93:M93">IFERROR(CONCATENATE((INDEX($A$7:$A$65,SMALL(IF($N$7:$N$65&lt;&gt;"",IF($K$7:$K$65&lt;&gt;"",ROW($K$7:$K$65)-MIN(ROW($K$7:$K$65))+1,""),""),ROW()-ROW(A$67)+1))),),"")</f>
        <v/>
      </c>
      <c r="Q93" s="0" t="str">
        <f aca="false" t="array" ref="Q93:Q93">IFERROR(CONCATENATE(TEXT(INDEX($Q$7:$Q$65,SMALL(IF($T$7:$T$65&lt;&gt;"",IF($Q$7:$Q$65&lt;&gt;"",ROW($Q$7:$Q$65)-MIN(ROW($Q$7:$Q$65))+1,""),""),ROW()-ROW(A$67)+1)),"##0"),","),"")</f>
        <v/>
      </c>
      <c r="R93" s="0" t="str">
        <f aca="false" t="array" ref="R93:R93">IFERROR(CONCATENATE((INDEX($T$7:$T$65,SMALL(IF($T$7:$T$65&lt;&gt;"",IF($Q$7:$Q$65&lt;&gt;"",ROW($Q$7:$Q$65)-MIN(ROW($Q$7:$Q$65))+1,""),""),ROW()-ROW(A$67)+1))),","),"")</f>
        <v/>
      </c>
      <c r="S93" s="0" t="str">
        <f aca="false" t="array" ref="S93:S93">IFERROR(CONCATENATE((INDEX($A$7:$A$65,SMALL(IF($T$7:$T$65&lt;&gt;"",IF($Q$7:$Q$65&lt;&gt;"",ROW($Q$7:$Q$65)-MIN(ROW($Q$7:$Q$65))+1,""),""),ROW()-ROW(A$67)+1))),),"")</f>
        <v/>
      </c>
      <c r="W93" s="0" t="str">
        <f aca="false" t="array" ref="W93:W93">IFERROR(CONCATENATE((INDEX($Z$7:$Z$65,SMALL(IF($Z$7:$Z$65&lt;&gt;"",IF($W$7:$W$65&lt;&gt;"",ROW($W$7:$W$65)-MIN(ROW($W$7:$W$65))+1,""),""),ROW()-ROW(A$67)+1)))," "),"")</f>
        <v/>
      </c>
      <c r="X93" s="0" t="str">
        <f aca="false" t="array" ref="X93:X93">IFERROR(CONCATENATE(TEXT(INDEX($W$7:$W$65,SMALL(IF($Z$7:$Z$65&lt;&gt;"",IF($W$7:$W$65&lt;&gt;"",ROW($W$7:$W$65)-MIN(ROW($W$7:$W$65))+1,""),""),ROW()-ROW(A$67)+1)),"##0")," "),"")</f>
        <v/>
      </c>
      <c r="Y93" s="0" t="str">
        <f aca="false" t="array" ref="Y93:Y93">IFERROR(CONCATENATE((INDEX($A$7:$A$65,SMALL(IF($Z$7:$Z$65&lt;&gt;"",IF($W$7:$W$65&lt;&gt;"",ROW($W$7:$W$65)-MIN(ROW($W$7:$W$65))+1,""),""),ROW()-ROW(A$67)+1))),),"")</f>
        <v/>
      </c>
    </row>
    <row r="94" customFormat="false" ht="15" hidden="false" customHeight="false" outlineLevel="0" collapsed="false">
      <c r="K94" s="0" t="str">
        <f aca="false" t="array" ref="K94:K94">IFERROR(CONCATENATE((INDEX($N$7:$N$65,SMALL(IF($N$7:$N$65&lt;&gt;"",IF($K$7:$K$65&lt;&gt;"",ROW($K$7:$K$65)-MIN(ROW($K$7:$K$65))+1,""),""),ROW()-ROW(A$67)+1))),","),"")</f>
        <v/>
      </c>
      <c r="L94" s="0" t="str">
        <f aca="false" t="array" ref="L94:L94">IFERROR(CONCATENATE(TEXT(INDEX($K$7:$K$65,SMALL(IF($N$7:$N$65&lt;&gt;"",IF($K$7:$K$65&lt;&gt;"",ROW($K$7:$K$65)-MIN(ROW($K$7:$K$65))+1,""),""),ROW()-ROW(A$67)+1)),"##0"),","),"")</f>
        <v/>
      </c>
      <c r="M94" s="0" t="str">
        <f aca="false" t="array" ref="M94:M94">IFERROR(CONCATENATE((INDEX($A$7:$A$65,SMALL(IF($N$7:$N$65&lt;&gt;"",IF($K$7:$K$65&lt;&gt;"",ROW($K$7:$K$65)-MIN(ROW($K$7:$K$65))+1,""),""),ROW()-ROW(A$67)+1))),),"")</f>
        <v/>
      </c>
      <c r="Q94" s="0" t="str">
        <f aca="false" t="array" ref="Q94:Q94">IFERROR(CONCATENATE(TEXT(INDEX($Q$7:$Q$65,SMALL(IF($T$7:$T$65&lt;&gt;"",IF($Q$7:$Q$65&lt;&gt;"",ROW($Q$7:$Q$65)-MIN(ROW($Q$7:$Q$65))+1,""),""),ROW()-ROW(A$67)+1)),"##0"),","),"")</f>
        <v/>
      </c>
      <c r="R94" s="0" t="str">
        <f aca="false" t="array" ref="R94:R94">IFERROR(CONCATENATE((INDEX($T$7:$T$65,SMALL(IF($T$7:$T$65&lt;&gt;"",IF($Q$7:$Q$65&lt;&gt;"",ROW($Q$7:$Q$65)-MIN(ROW($Q$7:$Q$65))+1,""),""),ROW()-ROW(A$67)+1))),","),"")</f>
        <v/>
      </c>
      <c r="S94" s="0" t="str">
        <f aca="false" t="array" ref="S94:S94">IFERROR(CONCATENATE((INDEX($A$7:$A$65,SMALL(IF($T$7:$T$65&lt;&gt;"",IF($Q$7:$Q$65&lt;&gt;"",ROW($Q$7:$Q$65)-MIN(ROW($Q$7:$Q$65))+1,""),""),ROW()-ROW(A$67)+1))),),"")</f>
        <v/>
      </c>
      <c r="W94" s="0" t="str">
        <f aca="false" t="array" ref="W94:W94">IFERROR(CONCATENATE((INDEX($Z$7:$Z$65,SMALL(IF($Z$7:$Z$65&lt;&gt;"",IF($W$7:$W$65&lt;&gt;"",ROW($W$7:$W$65)-MIN(ROW($W$7:$W$65))+1,""),""),ROW()-ROW(A$67)+1)))," "),"")</f>
        <v/>
      </c>
      <c r="X94" s="0" t="str">
        <f aca="false" t="array" ref="X94:X94">IFERROR(CONCATENATE(TEXT(INDEX($W$7:$W$65,SMALL(IF($Z$7:$Z$65&lt;&gt;"",IF($W$7:$W$65&lt;&gt;"",ROW($W$7:$W$65)-MIN(ROW($W$7:$W$65))+1,""),""),ROW()-ROW(A$67)+1)),"##0")," "),"")</f>
        <v/>
      </c>
      <c r="Y94" s="0" t="str">
        <f aca="false" t="array" ref="Y94:Y94">IFERROR(CONCATENATE((INDEX($A$7:$A$65,SMALL(IF($Z$7:$Z$65&lt;&gt;"",IF($W$7:$W$65&lt;&gt;"",ROW($W$7:$W$65)-MIN(ROW($W$7:$W$65))+1,""),""),ROW()-ROW(A$67)+1))),),"")</f>
        <v/>
      </c>
    </row>
    <row r="95" customFormat="false" ht="15" hidden="false" customHeight="false" outlineLevel="0" collapsed="false">
      <c r="K95" s="0" t="str">
        <f aca="false" t="array" ref="K95:K95">IFERROR(CONCATENATE((INDEX($N$7:$N$65,SMALL(IF($N$7:$N$65&lt;&gt;"",IF($K$7:$K$65&lt;&gt;"",ROW($K$7:$K$65)-MIN(ROW($K$7:$K$65))+1,""),""),ROW()-ROW(A$67)+1))),","),"")</f>
        <v/>
      </c>
      <c r="L95" s="0" t="str">
        <f aca="false" t="array" ref="L95:L95">IFERROR(CONCATENATE(TEXT(INDEX($K$7:$K$65,SMALL(IF($N$7:$N$65&lt;&gt;"",IF($K$7:$K$65&lt;&gt;"",ROW($K$7:$K$65)-MIN(ROW($K$7:$K$65))+1,""),""),ROW()-ROW(A$67)+1)),"##0"),","),"")</f>
        <v/>
      </c>
      <c r="M95" s="0" t="str">
        <f aca="false" t="array" ref="M95:M95">IFERROR(CONCATENATE((INDEX($A$7:$A$65,SMALL(IF($N$7:$N$65&lt;&gt;"",IF($K$7:$K$65&lt;&gt;"",ROW($K$7:$K$65)-MIN(ROW($K$7:$K$65))+1,""),""),ROW()-ROW(A$67)+1))),),"")</f>
        <v/>
      </c>
      <c r="Q95" s="0" t="str">
        <f aca="false" t="array" ref="Q95:Q95">IFERROR(CONCATENATE(TEXT(INDEX($Q$7:$Q$65,SMALL(IF($T$7:$T$65&lt;&gt;"",IF($Q$7:$Q$65&lt;&gt;"",ROW($Q$7:$Q$65)-MIN(ROW($Q$7:$Q$65))+1,""),""),ROW()-ROW(A$67)+1)),"##0"),","),"")</f>
        <v/>
      </c>
      <c r="R95" s="0" t="str">
        <f aca="false" t="array" ref="R95:R95">IFERROR(CONCATENATE((INDEX($T$7:$T$65,SMALL(IF($T$7:$T$65&lt;&gt;"",IF($Q$7:$Q$65&lt;&gt;"",ROW($Q$7:$Q$65)-MIN(ROW($Q$7:$Q$65))+1,""),""),ROW()-ROW(A$67)+1))),","),"")</f>
        <v/>
      </c>
      <c r="S95" s="0" t="str">
        <f aca="false" t="array" ref="S95:S95">IFERROR(CONCATENATE((INDEX($A$7:$A$65,SMALL(IF($T$7:$T$65&lt;&gt;"",IF($Q$7:$Q$65&lt;&gt;"",ROW($Q$7:$Q$65)-MIN(ROW($Q$7:$Q$65))+1,""),""),ROW()-ROW(A$67)+1))),),"")</f>
        <v/>
      </c>
      <c r="W95" s="0" t="str">
        <f aca="false" t="array" ref="W95:W95">IFERROR(CONCATENATE((INDEX($Z$7:$Z$65,SMALL(IF($Z$7:$Z$65&lt;&gt;"",IF($W$7:$W$65&lt;&gt;"",ROW($W$7:$W$65)-MIN(ROW($W$7:$W$65))+1,""),""),ROW()-ROW(A$67)+1)))," "),"")</f>
        <v/>
      </c>
      <c r="X95" s="0" t="str">
        <f aca="false" t="array" ref="X95:X95">IFERROR(CONCATENATE(TEXT(INDEX($W$7:$W$65,SMALL(IF($Z$7:$Z$65&lt;&gt;"",IF($W$7:$W$65&lt;&gt;"",ROW($W$7:$W$65)-MIN(ROW($W$7:$W$65))+1,""),""),ROW()-ROW(A$67)+1)),"##0")," "),"")</f>
        <v/>
      </c>
      <c r="Y95" s="0" t="str">
        <f aca="false" t="array" ref="Y95:Y95">IFERROR(CONCATENATE((INDEX($A$7:$A$65,SMALL(IF($Z$7:$Z$65&lt;&gt;"",IF($W$7:$W$65&lt;&gt;"",ROW($W$7:$W$65)-MIN(ROW($W$7:$W$65))+1,""),""),ROW()-ROW(A$67)+1))),),"")</f>
        <v/>
      </c>
    </row>
    <row r="96" customFormat="false" ht="15" hidden="false" customHeight="false" outlineLevel="0" collapsed="false">
      <c r="K96" s="0" t="str">
        <f aca="false" t="array" ref="K96:K96">IFERROR(CONCATENATE((INDEX($N$7:$N$65,SMALL(IF($N$7:$N$65&lt;&gt;"",IF($K$7:$K$65&lt;&gt;"",ROW($K$7:$K$65)-MIN(ROW($K$7:$K$65))+1,""),""),ROW()-ROW(A$67)+1))),","),"")</f>
        <v/>
      </c>
      <c r="L96" s="0" t="str">
        <f aca="false" t="array" ref="L96:L96">IFERROR(CONCATENATE(TEXT(INDEX($K$7:$K$65,SMALL(IF($N$7:$N$65&lt;&gt;"",IF($K$7:$K$65&lt;&gt;"",ROW($K$7:$K$65)-MIN(ROW($K$7:$K$65))+1,""),""),ROW()-ROW(A$67)+1)),"##0"),","),"")</f>
        <v/>
      </c>
      <c r="M96" s="0" t="str">
        <f aca="false" t="array" ref="M96:M96">IFERROR(CONCATENATE((INDEX($A$7:$A$65,SMALL(IF($N$7:$N$65&lt;&gt;"",IF($K$7:$K$65&lt;&gt;"",ROW($K$7:$K$65)-MIN(ROW($K$7:$K$65))+1,""),""),ROW()-ROW(A$67)+1))),),"")</f>
        <v/>
      </c>
      <c r="Q96" s="0" t="str">
        <f aca="false" t="array" ref="Q96:Q96">IFERROR(CONCATENATE(TEXT(INDEX($Q$7:$Q$65,SMALL(IF($T$7:$T$65&lt;&gt;"",IF($Q$7:$Q$65&lt;&gt;"",ROW($Q$7:$Q$65)-MIN(ROW($Q$7:$Q$65))+1,""),""),ROW()-ROW(A$67)+1)),"##0"),","),"")</f>
        <v/>
      </c>
      <c r="R96" s="0" t="str">
        <f aca="false" t="array" ref="R96:R96">IFERROR(CONCATENATE((INDEX($T$7:$T$65,SMALL(IF($T$7:$T$65&lt;&gt;"",IF($Q$7:$Q$65&lt;&gt;"",ROW($Q$7:$Q$65)-MIN(ROW($Q$7:$Q$65))+1,""),""),ROW()-ROW(A$67)+1))),","),"")</f>
        <v/>
      </c>
      <c r="S96" s="0" t="str">
        <f aca="false" t="array" ref="S96:S96">IFERROR(CONCATENATE((INDEX($A$7:$A$65,SMALL(IF($T$7:$T$65&lt;&gt;"",IF($Q$7:$Q$65&lt;&gt;"",ROW($Q$7:$Q$65)-MIN(ROW($Q$7:$Q$65))+1,""),""),ROW()-ROW(A$67)+1))),),"")</f>
        <v/>
      </c>
      <c r="W96" s="0" t="str">
        <f aca="false" t="array" ref="W96:W96">IFERROR(CONCATENATE((INDEX($Z$7:$Z$65,SMALL(IF($Z$7:$Z$65&lt;&gt;"",IF($W$7:$W$65&lt;&gt;"",ROW($W$7:$W$65)-MIN(ROW($W$7:$W$65))+1,""),""),ROW()-ROW(A$67)+1)))," "),"")</f>
        <v/>
      </c>
      <c r="X96" s="0" t="str">
        <f aca="false" t="array" ref="X96:X96">IFERROR(CONCATENATE(TEXT(INDEX($W$7:$W$65,SMALL(IF($Z$7:$Z$65&lt;&gt;"",IF($W$7:$W$65&lt;&gt;"",ROW($W$7:$W$65)-MIN(ROW($W$7:$W$65))+1,""),""),ROW()-ROW(A$67)+1)),"##0")," "),"")</f>
        <v/>
      </c>
      <c r="Y96" s="0" t="str">
        <f aca="false" t="array" ref="Y96:Y96">IFERROR(CONCATENATE((INDEX($A$7:$A$65,SMALL(IF($Z$7:$Z$65&lt;&gt;"",IF($W$7:$W$65&lt;&gt;"",ROW($W$7:$W$65)-MIN(ROW($W$7:$W$65))+1,""),""),ROW()-ROW(A$67)+1))),),"")</f>
        <v/>
      </c>
    </row>
    <row r="97" customFormat="false" ht="15" hidden="false" customHeight="false" outlineLevel="0" collapsed="false">
      <c r="K97" s="0" t="str">
        <f aca="false" t="array" ref="K97:K97">IFERROR(CONCATENATE((INDEX($N$7:$N$65,SMALL(IF($N$7:$N$65&lt;&gt;"",IF($K$7:$K$65&lt;&gt;"",ROW($K$7:$K$65)-MIN(ROW($K$7:$K$65))+1,""),""),ROW()-ROW(A$67)+1))),","),"")</f>
        <v/>
      </c>
      <c r="L97" s="0" t="str">
        <f aca="false" t="array" ref="L97:L97">IFERROR(CONCATENATE(TEXT(INDEX($K$7:$K$65,SMALL(IF($N$7:$N$65&lt;&gt;"",IF($K$7:$K$65&lt;&gt;"",ROW($K$7:$K$65)-MIN(ROW($K$7:$K$65))+1,""),""),ROW()-ROW(A$67)+1)),"##0"),","),"")</f>
        <v/>
      </c>
      <c r="M97" s="0" t="str">
        <f aca="false" t="array" ref="M97:M97">IFERROR(CONCATENATE((INDEX($A$7:$A$65,SMALL(IF($N$7:$N$65&lt;&gt;"",IF($K$7:$K$65&lt;&gt;"",ROW($K$7:$K$65)-MIN(ROW($K$7:$K$65))+1,""),""),ROW()-ROW(A$67)+1))),),"")</f>
        <v/>
      </c>
      <c r="Q97" s="0" t="str">
        <f aca="false" t="array" ref="Q97:Q97">IFERROR(CONCATENATE(TEXT(INDEX($Q$7:$Q$65,SMALL(IF($T$7:$T$65&lt;&gt;"",IF($Q$7:$Q$65&lt;&gt;"",ROW($Q$7:$Q$65)-MIN(ROW($Q$7:$Q$65))+1,""),""),ROW()-ROW(A$67)+1)),"##0"),","),"")</f>
        <v/>
      </c>
      <c r="R97" s="0" t="str">
        <f aca="false" t="array" ref="R97:R97">IFERROR(CONCATENATE((INDEX($T$7:$T$65,SMALL(IF($T$7:$T$65&lt;&gt;"",IF($Q$7:$Q$65&lt;&gt;"",ROW($Q$7:$Q$65)-MIN(ROW($Q$7:$Q$65))+1,""),""),ROW()-ROW(A$67)+1))),","),"")</f>
        <v/>
      </c>
      <c r="S97" s="0" t="str">
        <f aca="false" t="array" ref="S97:S97">IFERROR(CONCATENATE((INDEX($A$7:$A$65,SMALL(IF($T$7:$T$65&lt;&gt;"",IF($Q$7:$Q$65&lt;&gt;"",ROW($Q$7:$Q$65)-MIN(ROW($Q$7:$Q$65))+1,""),""),ROW()-ROW(A$67)+1))),),"")</f>
        <v/>
      </c>
      <c r="W97" s="0" t="str">
        <f aca="false" t="array" ref="W97:W97">IFERROR(CONCATENATE((INDEX($Z$7:$Z$65,SMALL(IF($Z$7:$Z$65&lt;&gt;"",IF($W$7:$W$65&lt;&gt;"",ROW($W$7:$W$65)-MIN(ROW($W$7:$W$65))+1,""),""),ROW()-ROW(A$67)+1)))," "),"")</f>
        <v/>
      </c>
      <c r="X97" s="0" t="str">
        <f aca="false" t="array" ref="X97:X97">IFERROR(CONCATENATE(TEXT(INDEX($W$7:$W$65,SMALL(IF($Z$7:$Z$65&lt;&gt;"",IF($W$7:$W$65&lt;&gt;"",ROW($W$7:$W$65)-MIN(ROW($W$7:$W$65))+1,""),""),ROW()-ROW(A$67)+1)),"##0")," "),"")</f>
        <v/>
      </c>
      <c r="Y97" s="0" t="str">
        <f aca="false" t="array" ref="Y97:Y97">IFERROR(CONCATENATE((INDEX($A$7:$A$65,SMALL(IF($Z$7:$Z$65&lt;&gt;"",IF($W$7:$W$65&lt;&gt;"",ROW($W$7:$W$65)-MIN(ROW($W$7:$W$65))+1,""),""),ROW()-ROW(A$67)+1))),),"")</f>
        <v/>
      </c>
    </row>
    <row r="98" customFormat="false" ht="15" hidden="false" customHeight="false" outlineLevel="0" collapsed="false">
      <c r="K98" s="0" t="str">
        <f aca="false" t="array" ref="K98:K98">IFERROR(CONCATENATE((INDEX($N$7:$N$65,SMALL(IF($N$7:$N$65&lt;&gt;"",IF($K$7:$K$65&lt;&gt;"",ROW($K$7:$K$65)-MIN(ROW($K$7:$K$65))+1,""),""),ROW()-ROW(A$67)+1))),","),"")</f>
        <v/>
      </c>
      <c r="L98" s="0" t="str">
        <f aca="false" t="array" ref="L98:L98">IFERROR(CONCATENATE(TEXT(INDEX($K$7:$K$65,SMALL(IF($N$7:$N$65&lt;&gt;"",IF($K$7:$K$65&lt;&gt;"",ROW($K$7:$K$65)-MIN(ROW($K$7:$K$65))+1,""),""),ROW()-ROW(A$67)+1)),"##0"),","),"")</f>
        <v/>
      </c>
      <c r="M98" s="0" t="str">
        <f aca="false" t="array" ref="M98:M98">IFERROR(CONCATENATE((INDEX($A$7:$A$65,SMALL(IF($N$7:$N$65&lt;&gt;"",IF($K$7:$K$65&lt;&gt;"",ROW($K$7:$K$65)-MIN(ROW($K$7:$K$65))+1,""),""),ROW()-ROW(A$67)+1))),),"")</f>
        <v/>
      </c>
      <c r="Q98" s="0" t="str">
        <f aca="false" t="array" ref="Q98:Q98">IFERROR(CONCATENATE(TEXT(INDEX($Q$7:$Q$65,SMALL(IF($T$7:$T$65&lt;&gt;"",IF($Q$7:$Q$65&lt;&gt;"",ROW($Q$7:$Q$65)-MIN(ROW($Q$7:$Q$65))+1,""),""),ROW()-ROW(A$67)+1)),"##0"),","),"")</f>
        <v/>
      </c>
      <c r="R98" s="0" t="str">
        <f aca="false" t="array" ref="R98:R98">IFERROR(CONCATENATE((INDEX($T$7:$T$65,SMALL(IF($T$7:$T$65&lt;&gt;"",IF($Q$7:$Q$65&lt;&gt;"",ROW($Q$7:$Q$65)-MIN(ROW($Q$7:$Q$65))+1,""),""),ROW()-ROW(A$67)+1))),","),"")</f>
        <v/>
      </c>
      <c r="S98" s="0" t="str">
        <f aca="false" t="array" ref="S98:S98">IFERROR(CONCATENATE((INDEX($A$7:$A$65,SMALL(IF($T$7:$T$65&lt;&gt;"",IF($Q$7:$Q$65&lt;&gt;"",ROW($Q$7:$Q$65)-MIN(ROW($Q$7:$Q$65))+1,""),""),ROW()-ROW(A$67)+1))),),"")</f>
        <v/>
      </c>
      <c r="W98" s="0" t="str">
        <f aca="false" t="array" ref="W98:W98">IFERROR(CONCATENATE((INDEX($Z$7:$Z$65,SMALL(IF($Z$7:$Z$65&lt;&gt;"",IF($W$7:$W$65&lt;&gt;"",ROW($W$7:$W$65)-MIN(ROW($W$7:$W$65))+1,""),""),ROW()-ROW(A$67)+1)))," "),"")</f>
        <v/>
      </c>
      <c r="X98" s="0" t="str">
        <f aca="false" t="array" ref="X98:X98">IFERROR(CONCATENATE(TEXT(INDEX($W$7:$W$65,SMALL(IF($Z$7:$Z$65&lt;&gt;"",IF($W$7:$W$65&lt;&gt;"",ROW($W$7:$W$65)-MIN(ROW($W$7:$W$65))+1,""),""),ROW()-ROW(A$67)+1)),"##0")," "),"")</f>
        <v/>
      </c>
      <c r="Y98" s="0" t="str">
        <f aca="false" t="array" ref="Y98:Y98">IFERROR(CONCATENATE((INDEX($A$7:$A$65,SMALL(IF($Z$7:$Z$65&lt;&gt;"",IF($W$7:$W$65&lt;&gt;"",ROW($W$7:$W$65)-MIN(ROW($W$7:$W$65))+1,""),""),ROW()-ROW(A$67)+1))),),"")</f>
        <v/>
      </c>
    </row>
    <row r="99" customFormat="false" ht="15" hidden="false" customHeight="false" outlineLevel="0" collapsed="false">
      <c r="K99" s="0" t="str">
        <f aca="false" t="array" ref="K99:K99">IFERROR(CONCATENATE((INDEX($N$7:$N$65,SMALL(IF($N$7:$N$65&lt;&gt;"",IF($K$7:$K$65&lt;&gt;"",ROW($K$7:$K$65)-MIN(ROW($K$7:$K$65))+1,""),""),ROW()-ROW(A$67)+1))),","),"")</f>
        <v/>
      </c>
      <c r="L99" s="0" t="str">
        <f aca="false" t="array" ref="L99:L99">IFERROR(CONCATENATE(TEXT(INDEX($K$7:$K$65,SMALL(IF($N$7:$N$65&lt;&gt;"",IF($K$7:$K$65&lt;&gt;"",ROW($K$7:$K$65)-MIN(ROW($K$7:$K$65))+1,""),""),ROW()-ROW(A$67)+1)),"##0"),","),"")</f>
        <v/>
      </c>
      <c r="M99" s="0" t="str">
        <f aca="false" t="array" ref="M99:M99">IFERROR(CONCATENATE((INDEX($A$7:$A$65,SMALL(IF($N$7:$N$65&lt;&gt;"",IF($K$7:$K$65&lt;&gt;"",ROW($K$7:$K$65)-MIN(ROW($K$7:$K$65))+1,""),""),ROW()-ROW(A$67)+1))),),"")</f>
        <v/>
      </c>
      <c r="Q99" s="0" t="str">
        <f aca="false" t="array" ref="Q99:Q99">IFERROR(CONCATENATE(TEXT(INDEX($Q$7:$Q$65,SMALL(IF($T$7:$T$65&lt;&gt;"",IF($Q$7:$Q$65&lt;&gt;"",ROW($Q$7:$Q$65)-MIN(ROW($Q$7:$Q$65))+1,""),""),ROW()-ROW(A$67)+1)),"##0"),","),"")</f>
        <v/>
      </c>
      <c r="R99" s="0" t="str">
        <f aca="false" t="array" ref="R99:R99">IFERROR(CONCATENATE((INDEX($T$7:$T$65,SMALL(IF($T$7:$T$65&lt;&gt;"",IF($Q$7:$Q$65&lt;&gt;"",ROW($Q$7:$Q$65)-MIN(ROW($Q$7:$Q$65))+1,""),""),ROW()-ROW(A$67)+1))),","),"")</f>
        <v/>
      </c>
      <c r="S99" s="0" t="str">
        <f aca="false" t="array" ref="S99:S99">IFERROR(CONCATENATE((INDEX($A$7:$A$65,SMALL(IF($T$7:$T$65&lt;&gt;"",IF($Q$7:$Q$65&lt;&gt;"",ROW($Q$7:$Q$65)-MIN(ROW($Q$7:$Q$65))+1,""),""),ROW()-ROW(A$67)+1))),),"")</f>
        <v/>
      </c>
      <c r="W99" s="0" t="str">
        <f aca="false" t="array" ref="W99:W99">IFERROR(CONCATENATE((INDEX($Z$7:$Z$65,SMALL(IF($Z$7:$Z$65&lt;&gt;"",IF($W$7:$W$65&lt;&gt;"",ROW($W$7:$W$65)-MIN(ROW($W$7:$W$65))+1,""),""),ROW()-ROW(A$67)+1)))," "),"")</f>
        <v/>
      </c>
      <c r="X99" s="0" t="str">
        <f aca="false" t="array" ref="X99:X99">IFERROR(CONCATENATE(TEXT(INDEX($W$7:$W$65,SMALL(IF($Z$7:$Z$65&lt;&gt;"",IF($W$7:$W$65&lt;&gt;"",ROW($W$7:$W$65)-MIN(ROW($W$7:$W$65))+1,""),""),ROW()-ROW(A$67)+1)),"##0")," "),"")</f>
        <v/>
      </c>
      <c r="Y99" s="0" t="str">
        <f aca="false" t="array" ref="Y99:Y99">IFERROR(CONCATENATE((INDEX($A$7:$A$65,SMALL(IF($Z$7:$Z$65&lt;&gt;"",IF($W$7:$W$65&lt;&gt;"",ROW($W$7:$W$65)-MIN(ROW($W$7:$W$65))+1,""),""),ROW()-ROW(A$67)+1))),),"")</f>
        <v/>
      </c>
    </row>
    <row r="100" customFormat="false" ht="15" hidden="false" customHeight="false" outlineLevel="0" collapsed="false">
      <c r="K100" s="0" t="str">
        <f aca="false" t="array" ref="K100:K100">IFERROR(CONCATENATE((INDEX($N$7:$N$65,SMALL(IF($N$7:$N$65&lt;&gt;"",IF($K$7:$K$65&lt;&gt;"",ROW($K$7:$K$65)-MIN(ROW($K$7:$K$65))+1,""),""),ROW()-ROW(A$67)+1))),","),"")</f>
        <v/>
      </c>
      <c r="L100" s="0" t="str">
        <f aca="false" t="array" ref="L100:L100">IFERROR(CONCATENATE(TEXT(INDEX($K$7:$K$65,SMALL(IF($N$7:$N$65&lt;&gt;"",IF($K$7:$K$65&lt;&gt;"",ROW($K$7:$K$65)-MIN(ROW($K$7:$K$65))+1,""),""),ROW()-ROW(A$67)+1)),"##0"),","),"")</f>
        <v/>
      </c>
      <c r="M100" s="0" t="str">
        <f aca="false" t="array" ref="M100:M100">IFERROR(CONCATENATE((INDEX($A$7:$A$65,SMALL(IF($N$7:$N$65&lt;&gt;"",IF($K$7:$K$65&lt;&gt;"",ROW($K$7:$K$65)-MIN(ROW($K$7:$K$65))+1,""),""),ROW()-ROW(A$67)+1))),),"")</f>
        <v/>
      </c>
      <c r="Q100" s="0" t="str">
        <f aca="false" t="array" ref="Q100:Q100">IFERROR(CONCATENATE(TEXT(INDEX($Q$7:$Q$65,SMALL(IF($T$7:$T$65&lt;&gt;"",IF($Q$7:$Q$65&lt;&gt;"",ROW($Q$7:$Q$65)-MIN(ROW($Q$7:$Q$65))+1,""),""),ROW()-ROW(A$67)+1)),"##0"),","),"")</f>
        <v/>
      </c>
      <c r="R100" s="0" t="str">
        <f aca="false" t="array" ref="R100:R100">IFERROR(CONCATENATE((INDEX($T$7:$T$65,SMALL(IF($T$7:$T$65&lt;&gt;"",IF($Q$7:$Q$65&lt;&gt;"",ROW($Q$7:$Q$65)-MIN(ROW($Q$7:$Q$65))+1,""),""),ROW()-ROW(A$67)+1))),","),"")</f>
        <v/>
      </c>
      <c r="S100" s="0" t="str">
        <f aca="false" t="array" ref="S100:S100">IFERROR(CONCATENATE((INDEX($A$7:$A$65,SMALL(IF($T$7:$T$65&lt;&gt;"",IF($Q$7:$Q$65&lt;&gt;"",ROW($Q$7:$Q$65)-MIN(ROW($Q$7:$Q$65))+1,""),""),ROW()-ROW(A$67)+1))),),"")</f>
        <v/>
      </c>
      <c r="W100" s="0" t="str">
        <f aca="false" t="array" ref="W100:W100">IFERROR(CONCATENATE((INDEX($Z$7:$Z$65,SMALL(IF($Z$7:$Z$65&lt;&gt;"",IF($W$7:$W$65&lt;&gt;"",ROW($W$7:$W$65)-MIN(ROW($W$7:$W$65))+1,""),""),ROW()-ROW(A$67)+1)))," "),"")</f>
        <v/>
      </c>
      <c r="X100" s="0" t="str">
        <f aca="false" t="array" ref="X100:X100">IFERROR(CONCATENATE(TEXT(INDEX($W$7:$W$65,SMALL(IF($Z$7:$Z$65&lt;&gt;"",IF($W$7:$W$65&lt;&gt;"",ROW($W$7:$W$65)-MIN(ROW($W$7:$W$65))+1,""),""),ROW()-ROW(A$67)+1)),"##0")," "),"")</f>
        <v/>
      </c>
      <c r="Y100" s="0" t="str">
        <f aca="false" t="array" ref="Y100:Y100">IFERROR(CONCATENATE((INDEX($A$7:$A$65,SMALL(IF($Z$7:$Z$65&lt;&gt;"",IF($W$7:$W$65&lt;&gt;"",ROW($W$7:$W$65)-MIN(ROW($W$7:$W$65))+1,""),""),ROW()-ROW(A$67)+1))),),"")</f>
        <v/>
      </c>
    </row>
    <row r="101" customFormat="false" ht="15" hidden="false" customHeight="false" outlineLevel="0" collapsed="false">
      <c r="K101" s="0" t="str">
        <f aca="false" t="array" ref="K101:K101">IFERROR(CONCATENATE((INDEX($N$7:$N$65,SMALL(IF($N$7:$N$65&lt;&gt;"",IF($K$7:$K$65&lt;&gt;"",ROW($K$7:$K$65)-MIN(ROW($K$7:$K$65))+1,""),""),ROW()-ROW(A$67)+1))),","),"")</f>
        <v/>
      </c>
      <c r="L101" s="0" t="str">
        <f aca="false" t="array" ref="L101:L101">IFERROR(CONCATENATE(TEXT(INDEX($K$7:$K$65,SMALL(IF($N$7:$N$65&lt;&gt;"",IF($K$7:$K$65&lt;&gt;"",ROW($K$7:$K$65)-MIN(ROW($K$7:$K$65))+1,""),""),ROW()-ROW(A$67)+1)),"##0"),","),"")</f>
        <v/>
      </c>
      <c r="M101" s="0" t="str">
        <f aca="false" t="array" ref="M101:M101">IFERROR(CONCATENATE((INDEX($A$7:$A$65,SMALL(IF($N$7:$N$65&lt;&gt;"",IF($K$7:$K$65&lt;&gt;"",ROW($K$7:$K$65)-MIN(ROW($K$7:$K$65))+1,""),""),ROW()-ROW(A$67)+1))),),"")</f>
        <v/>
      </c>
      <c r="Q101" s="0" t="str">
        <f aca="false" t="array" ref="Q101:Q101">IFERROR(CONCATENATE(TEXT(INDEX($Q$7:$Q$65,SMALL(IF($T$7:$T$65&lt;&gt;"",IF($Q$7:$Q$65&lt;&gt;"",ROW($Q$7:$Q$65)-MIN(ROW($Q$7:$Q$65))+1,""),""),ROW()-ROW(A$67)+1)),"##0"),","),"")</f>
        <v/>
      </c>
      <c r="R101" s="0" t="str">
        <f aca="false" t="array" ref="R101:R101">IFERROR(CONCATENATE((INDEX($T$7:$T$65,SMALL(IF($T$7:$T$65&lt;&gt;"",IF($Q$7:$Q$65&lt;&gt;"",ROW($Q$7:$Q$65)-MIN(ROW($Q$7:$Q$65))+1,""),""),ROW()-ROW(A$67)+1))),","),"")</f>
        <v/>
      </c>
      <c r="S101" s="0" t="str">
        <f aca="false" t="array" ref="S101:S101">IFERROR(CONCATENATE((INDEX($A$7:$A$65,SMALL(IF($T$7:$T$65&lt;&gt;"",IF($Q$7:$Q$65&lt;&gt;"",ROW($Q$7:$Q$65)-MIN(ROW($Q$7:$Q$65))+1,""),""),ROW()-ROW(A$67)+1))),),"")</f>
        <v/>
      </c>
      <c r="W101" s="0" t="str">
        <f aca="false" t="array" ref="W101:W101">IFERROR(CONCATENATE((INDEX($Z$7:$Z$65,SMALL(IF($Z$7:$Z$65&lt;&gt;"",IF($W$7:$W$65&lt;&gt;"",ROW($W$7:$W$65)-MIN(ROW($W$7:$W$65))+1,""),""),ROW()-ROW(A$67)+1)))," "),"")</f>
        <v/>
      </c>
      <c r="X101" s="0" t="str">
        <f aca="false" t="array" ref="X101:X101">IFERROR(CONCATENATE(TEXT(INDEX($W$7:$W$65,SMALL(IF($Z$7:$Z$65&lt;&gt;"",IF($W$7:$W$65&lt;&gt;"",ROW($W$7:$W$65)-MIN(ROW($W$7:$W$65))+1,""),""),ROW()-ROW(A$67)+1)),"##0")," "),"")</f>
        <v/>
      </c>
      <c r="Y101" s="0" t="str">
        <f aca="false" t="array" ref="Y101:Y101">IFERROR(CONCATENATE((INDEX($A$7:$A$65,SMALL(IF($Z$7:$Z$65&lt;&gt;"",IF($W$7:$W$65&lt;&gt;"",ROW($W$7:$W$65)-MIN(ROW($W$7:$W$65))+1,""),""),ROW()-ROW(A$67)+1))),),"")</f>
        <v/>
      </c>
    </row>
    <row r="102" customFormat="false" ht="15" hidden="false" customHeight="false" outlineLevel="0" collapsed="false">
      <c r="K102" s="0" t="str">
        <f aca="false" t="array" ref="K102:K102">IFERROR(CONCATENATE((INDEX($N$7:$N$65,SMALL(IF($N$7:$N$65&lt;&gt;"",IF($K$7:$K$65&lt;&gt;"",ROW($K$7:$K$65)-MIN(ROW($K$7:$K$65))+1,""),""),ROW()-ROW(A$67)+1))),","),"")</f>
        <v/>
      </c>
      <c r="L102" s="0" t="str">
        <f aca="false" t="array" ref="L102:L102">IFERROR(CONCATENATE(TEXT(INDEX($K$7:$K$65,SMALL(IF($N$7:$N$65&lt;&gt;"",IF($K$7:$K$65&lt;&gt;"",ROW($K$7:$K$65)-MIN(ROW($K$7:$K$65))+1,""),""),ROW()-ROW(A$67)+1)),"##0"),","),"")</f>
        <v/>
      </c>
      <c r="M102" s="0" t="str">
        <f aca="false" t="array" ref="M102:M102">IFERROR(CONCATENATE((INDEX($A$7:$A$65,SMALL(IF($N$7:$N$65&lt;&gt;"",IF($K$7:$K$65&lt;&gt;"",ROW($K$7:$K$65)-MIN(ROW($K$7:$K$65))+1,""),""),ROW()-ROW(A$67)+1))),),"")</f>
        <v/>
      </c>
      <c r="Q102" s="0" t="str">
        <f aca="false" t="array" ref="Q102:Q102">IFERROR(CONCATENATE(TEXT(INDEX($Q$7:$Q$65,SMALL(IF($T$7:$T$65&lt;&gt;"",IF($Q$7:$Q$65&lt;&gt;"",ROW($Q$7:$Q$65)-MIN(ROW($Q$7:$Q$65))+1,""),""),ROW()-ROW(A$67)+1)),"##0"),","),"")</f>
        <v/>
      </c>
      <c r="R102" s="0" t="str">
        <f aca="false" t="array" ref="R102:R102">IFERROR(CONCATENATE((INDEX($T$7:$T$65,SMALL(IF($T$7:$T$65&lt;&gt;"",IF($Q$7:$Q$65&lt;&gt;"",ROW($Q$7:$Q$65)-MIN(ROW($Q$7:$Q$65))+1,""),""),ROW()-ROW(A$67)+1))),","),"")</f>
        <v/>
      </c>
      <c r="S102" s="0" t="str">
        <f aca="false" t="array" ref="S102:S102">IFERROR(CONCATENATE((INDEX($A$7:$A$65,SMALL(IF($T$7:$T$65&lt;&gt;"",IF($Q$7:$Q$65&lt;&gt;"",ROW($Q$7:$Q$65)-MIN(ROW($Q$7:$Q$65))+1,""),""),ROW()-ROW(A$67)+1))),),"")</f>
        <v/>
      </c>
      <c r="W102" s="0" t="str">
        <f aca="false" t="array" ref="W102:W102">IFERROR(CONCATENATE((INDEX($Z$7:$Z$65,SMALL(IF($Z$7:$Z$65&lt;&gt;"",IF($W$7:$W$65&lt;&gt;"",ROW($W$7:$W$65)-MIN(ROW($W$7:$W$65))+1,""),""),ROW()-ROW(A$67)+1)))," "),"")</f>
        <v/>
      </c>
      <c r="X102" s="0" t="str">
        <f aca="false" t="array" ref="X102:X102">IFERROR(CONCATENATE(TEXT(INDEX($W$7:$W$65,SMALL(IF($Z$7:$Z$65&lt;&gt;"",IF($W$7:$W$65&lt;&gt;"",ROW($W$7:$W$65)-MIN(ROW($W$7:$W$65))+1,""),""),ROW()-ROW(A$67)+1)),"##0")," "),"")</f>
        <v/>
      </c>
      <c r="Y102" s="0" t="str">
        <f aca="false" t="array" ref="Y102:Y102">IFERROR(CONCATENATE((INDEX($A$7:$A$65,SMALL(IF($Z$7:$Z$65&lt;&gt;"",IF($W$7:$W$65&lt;&gt;"",ROW($W$7:$W$65)-MIN(ROW($W$7:$W$65))+1,""),""),ROW()-ROW(A$67)+1))),),"")</f>
        <v/>
      </c>
    </row>
    <row r="103" customFormat="false" ht="15" hidden="false" customHeight="false" outlineLevel="0" collapsed="false">
      <c r="K103" s="0" t="str">
        <f aca="false" t="array" ref="K103:K103">IFERROR(CONCATENATE((INDEX($N$7:$N$65,SMALL(IF($N$7:$N$65&lt;&gt;"",IF($K$7:$K$65&lt;&gt;"",ROW($K$7:$K$65)-MIN(ROW($K$7:$K$65))+1,""),""),ROW()-ROW(A$67)+1))),","),"")</f>
        <v/>
      </c>
      <c r="L103" s="0" t="str">
        <f aca="false" t="array" ref="L103:L103">IFERROR(CONCATENATE(TEXT(INDEX($K$7:$K$65,SMALL(IF($N$7:$N$65&lt;&gt;"",IF($K$7:$K$65&lt;&gt;"",ROW($K$7:$K$65)-MIN(ROW($K$7:$K$65))+1,""),""),ROW()-ROW(A$67)+1)),"##0"),","),"")</f>
        <v/>
      </c>
      <c r="M103" s="0" t="str">
        <f aca="false" t="array" ref="M103:M103">IFERROR(CONCATENATE((INDEX($A$7:$A$65,SMALL(IF($N$7:$N$65&lt;&gt;"",IF($K$7:$K$65&lt;&gt;"",ROW($K$7:$K$65)-MIN(ROW($K$7:$K$65))+1,""),""),ROW()-ROW(A$67)+1))),),"")</f>
        <v/>
      </c>
      <c r="Q103" s="0" t="str">
        <f aca="false" t="array" ref="Q103:Q103">IFERROR(CONCATENATE(TEXT(INDEX($Q$7:$Q$65,SMALL(IF($T$7:$T$65&lt;&gt;"",IF($Q$7:$Q$65&lt;&gt;"",ROW($Q$7:$Q$65)-MIN(ROW($Q$7:$Q$65))+1,""),""),ROW()-ROW(A$67)+1)),"##0"),","),"")</f>
        <v/>
      </c>
      <c r="R103" s="0" t="str">
        <f aca="false" t="array" ref="R103:R103">IFERROR(CONCATENATE((INDEX($T$7:$T$65,SMALL(IF($T$7:$T$65&lt;&gt;"",IF($Q$7:$Q$65&lt;&gt;"",ROW($Q$7:$Q$65)-MIN(ROW($Q$7:$Q$65))+1,""),""),ROW()-ROW(A$67)+1))),","),"")</f>
        <v/>
      </c>
      <c r="S103" s="0" t="str">
        <f aca="false" t="array" ref="S103:S103">IFERROR(CONCATENATE((INDEX($A$7:$A$65,SMALL(IF($T$7:$T$65&lt;&gt;"",IF($Q$7:$Q$65&lt;&gt;"",ROW($Q$7:$Q$65)-MIN(ROW($Q$7:$Q$65))+1,""),""),ROW()-ROW(A$67)+1))),),"")</f>
        <v/>
      </c>
      <c r="W103" s="0" t="str">
        <f aca="false" t="array" ref="W103:W103">IFERROR(CONCATENATE((INDEX($Z$7:$Z$65,SMALL(IF($Z$7:$Z$65&lt;&gt;"",IF($W$7:$W$65&lt;&gt;"",ROW($W$7:$W$65)-MIN(ROW($W$7:$W$65))+1,""),""),ROW()-ROW(A$67)+1)))," "),"")</f>
        <v/>
      </c>
      <c r="X103" s="0" t="str">
        <f aca="false" t="array" ref="X103:X103">IFERROR(CONCATENATE(TEXT(INDEX($W$7:$W$65,SMALL(IF($Z$7:$Z$65&lt;&gt;"",IF($W$7:$W$65&lt;&gt;"",ROW($W$7:$W$65)-MIN(ROW($W$7:$W$65))+1,""),""),ROW()-ROW(A$67)+1)),"##0")," "),"")</f>
        <v/>
      </c>
      <c r="Y103" s="0" t="str">
        <f aca="false" t="array" ref="Y103:Y103">IFERROR(CONCATENATE((INDEX($A$7:$A$65,SMALL(IF($Z$7:$Z$65&lt;&gt;"",IF($W$7:$W$65&lt;&gt;"",ROW($W$7:$W$65)-MIN(ROW($W$7:$W$65))+1,""),""),ROW()-ROW(A$67)+1))),),"")</f>
        <v/>
      </c>
    </row>
    <row r="104" customFormat="false" ht="15" hidden="false" customHeight="false" outlineLevel="0" collapsed="false">
      <c r="K104" s="0" t="str">
        <f aca="false" t="array" ref="K104:K104">IFERROR(CONCATENATE((INDEX($N$7:$N$65,SMALL(IF($N$7:$N$65&lt;&gt;"",IF($K$7:$K$65&lt;&gt;"",ROW($K$7:$K$65)-MIN(ROW($K$7:$K$65))+1,""),""),ROW()-ROW(A$67)+1))),","),"")</f>
        <v/>
      </c>
      <c r="L104" s="0" t="str">
        <f aca="false" t="array" ref="L104:L104">IFERROR(CONCATENATE(TEXT(INDEX($K$7:$K$65,SMALL(IF($N$7:$N$65&lt;&gt;"",IF($K$7:$K$65&lt;&gt;"",ROW($K$7:$K$65)-MIN(ROW($K$7:$K$65))+1,""),""),ROW()-ROW(A$67)+1)),"##0"),","),"")</f>
        <v/>
      </c>
      <c r="M104" s="0" t="str">
        <f aca="false" t="array" ref="M104:M104">IFERROR(CONCATENATE((INDEX($A$7:$A$65,SMALL(IF($N$7:$N$65&lt;&gt;"",IF($K$7:$K$65&lt;&gt;"",ROW($K$7:$K$65)-MIN(ROW($K$7:$K$65))+1,""),""),ROW()-ROW(A$67)+1))),),"")</f>
        <v/>
      </c>
      <c r="Q104" s="0" t="str">
        <f aca="false" t="array" ref="Q104:Q104">IFERROR(CONCATENATE(TEXT(INDEX($Q$7:$Q$65,SMALL(IF($T$7:$T$65&lt;&gt;"",IF($Q$7:$Q$65&lt;&gt;"",ROW($Q$7:$Q$65)-MIN(ROW($Q$7:$Q$65))+1,""),""),ROW()-ROW(A$67)+1)),"##0"),","),"")</f>
        <v/>
      </c>
      <c r="R104" s="0" t="str">
        <f aca="false" t="array" ref="R104:R104">IFERROR(CONCATENATE((INDEX($T$7:$T$65,SMALL(IF($T$7:$T$65&lt;&gt;"",IF($Q$7:$Q$65&lt;&gt;"",ROW($Q$7:$Q$65)-MIN(ROW($Q$7:$Q$65))+1,""),""),ROW()-ROW(A$67)+1))),","),"")</f>
        <v/>
      </c>
      <c r="S104" s="0" t="str">
        <f aca="false" t="array" ref="S104:S104">IFERROR(CONCATENATE((INDEX($A$7:$A$65,SMALL(IF($T$7:$T$65&lt;&gt;"",IF($Q$7:$Q$65&lt;&gt;"",ROW($Q$7:$Q$65)-MIN(ROW($Q$7:$Q$65))+1,""),""),ROW()-ROW(A$67)+1))),),"")</f>
        <v/>
      </c>
      <c r="W104" s="0" t="str">
        <f aca="false" t="array" ref="W104:W104">IFERROR(CONCATENATE((INDEX($Z$7:$Z$65,SMALL(IF($Z$7:$Z$65&lt;&gt;"",IF($W$7:$W$65&lt;&gt;"",ROW($W$7:$W$65)-MIN(ROW($W$7:$W$65))+1,""),""),ROW()-ROW(A$67)+1)))," "),"")</f>
        <v/>
      </c>
      <c r="X104" s="0" t="str">
        <f aca="false" t="array" ref="X104:X104">IFERROR(CONCATENATE(TEXT(INDEX($W$7:$W$65,SMALL(IF($Z$7:$Z$65&lt;&gt;"",IF($W$7:$W$65&lt;&gt;"",ROW($W$7:$W$65)-MIN(ROW($W$7:$W$65))+1,""),""),ROW()-ROW(A$67)+1)),"##0")," "),"")</f>
        <v/>
      </c>
      <c r="Y104" s="0" t="str">
        <f aca="false" t="array" ref="Y104:Y104">IFERROR(CONCATENATE((INDEX($A$7:$A$65,SMALL(IF($Z$7:$Z$65&lt;&gt;"",IF($W$7:$W$65&lt;&gt;"",ROW($W$7:$W$65)-MIN(ROW($W$7:$W$65))+1,""),""),ROW()-ROW(A$67)+1))),),"")</f>
        <v/>
      </c>
    </row>
    <row r="105" customFormat="false" ht="15" hidden="false" customHeight="false" outlineLevel="0" collapsed="false">
      <c r="K105" s="0" t="str">
        <f aca="false" t="array" ref="K105:K105">IFERROR(CONCATENATE((INDEX($N$7:$N$65,SMALL(IF($N$7:$N$65&lt;&gt;"",IF($K$7:$K$65&lt;&gt;"",ROW($K$7:$K$65)-MIN(ROW($K$7:$K$65))+1,""),""),ROW()-ROW(A$67)+1))),","),"")</f>
        <v/>
      </c>
      <c r="L105" s="0" t="str">
        <f aca="false" t="array" ref="L105:L105">IFERROR(CONCATENATE(TEXT(INDEX($K$7:$K$65,SMALL(IF($N$7:$N$65&lt;&gt;"",IF($K$7:$K$65&lt;&gt;"",ROW($K$7:$K$65)-MIN(ROW($K$7:$K$65))+1,""),""),ROW()-ROW(A$67)+1)),"##0"),","),"")</f>
        <v/>
      </c>
      <c r="M105" s="0" t="str">
        <f aca="false" t="array" ref="M105:M105">IFERROR(CONCATENATE((INDEX($A$7:$A$65,SMALL(IF($N$7:$N$65&lt;&gt;"",IF($K$7:$K$65&lt;&gt;"",ROW($K$7:$K$65)-MIN(ROW($K$7:$K$65))+1,""),""),ROW()-ROW(A$67)+1))),),"")</f>
        <v/>
      </c>
      <c r="Q105" s="0" t="str">
        <f aca="false" t="array" ref="Q105:Q105">IFERROR(CONCATENATE(TEXT(INDEX($Q$7:$Q$65,SMALL(IF($T$7:$T$65&lt;&gt;"",IF($Q$7:$Q$65&lt;&gt;"",ROW($Q$7:$Q$65)-MIN(ROW($Q$7:$Q$65))+1,""),""),ROW()-ROW(A$67)+1)),"##0"),","),"")</f>
        <v/>
      </c>
      <c r="R105" s="0" t="str">
        <f aca="false" t="array" ref="R105:R105">IFERROR(CONCATENATE((INDEX($T$7:$T$65,SMALL(IF($T$7:$T$65&lt;&gt;"",IF($Q$7:$Q$65&lt;&gt;"",ROW($Q$7:$Q$65)-MIN(ROW($Q$7:$Q$65))+1,""),""),ROW()-ROW(A$67)+1))),","),"")</f>
        <v/>
      </c>
      <c r="S105" s="0" t="str">
        <f aca="false" t="array" ref="S105:S105">IFERROR(CONCATENATE((INDEX($A$7:$A$65,SMALL(IF($T$7:$T$65&lt;&gt;"",IF($Q$7:$Q$65&lt;&gt;"",ROW($Q$7:$Q$65)-MIN(ROW($Q$7:$Q$65))+1,""),""),ROW()-ROW(A$67)+1))),),"")</f>
        <v/>
      </c>
      <c r="W105" s="0" t="str">
        <f aca="false" t="array" ref="W105:W105">IFERROR(CONCATENATE((INDEX($Z$7:$Z$65,SMALL(IF($Z$7:$Z$65&lt;&gt;"",IF($W$7:$W$65&lt;&gt;"",ROW($W$7:$W$65)-MIN(ROW($W$7:$W$65))+1,""),""),ROW()-ROW(A$67)+1)))," "),"")</f>
        <v/>
      </c>
      <c r="X105" s="0" t="str">
        <f aca="false" t="array" ref="X105:X105">IFERROR(CONCATENATE(TEXT(INDEX($W$7:$W$65,SMALL(IF($Z$7:$Z$65&lt;&gt;"",IF($W$7:$W$65&lt;&gt;"",ROW($W$7:$W$65)-MIN(ROW($W$7:$W$65))+1,""),""),ROW()-ROW(A$67)+1)),"##0")," "),"")</f>
        <v/>
      </c>
      <c r="Y105" s="0" t="str">
        <f aca="false" t="array" ref="Y105:Y105">IFERROR(CONCATENATE((INDEX($A$7:$A$65,SMALL(IF($Z$7:$Z$65&lt;&gt;"",IF($W$7:$W$65&lt;&gt;"",ROW($W$7:$W$65)-MIN(ROW($W$7:$W$65))+1,""),""),ROW()-ROW(A$67)+1))),),"")</f>
        <v/>
      </c>
    </row>
    <row r="106" customFormat="false" ht="15" hidden="false" customHeight="false" outlineLevel="0" collapsed="false">
      <c r="K106" s="0" t="str">
        <f aca="false" t="array" ref="K106:K106">IFERROR(CONCATENATE((INDEX($N$7:$N$65,SMALL(IF($N$7:$N$65&lt;&gt;"",IF($K$7:$K$65&lt;&gt;"",ROW($K$7:$K$65)-MIN(ROW($K$7:$K$65))+1,""),""),ROW()-ROW(A$67)+1))),","),"")</f>
        <v/>
      </c>
      <c r="L106" s="0" t="str">
        <f aca="false" t="array" ref="L106:L106">IFERROR(CONCATENATE(TEXT(INDEX($K$7:$K$65,SMALL(IF($N$7:$N$65&lt;&gt;"",IF($K$7:$K$65&lt;&gt;"",ROW($K$7:$K$65)-MIN(ROW($K$7:$K$65))+1,""),""),ROW()-ROW(A$67)+1)),"##0"),","),"")</f>
        <v/>
      </c>
      <c r="M106" s="0" t="str">
        <f aca="false" t="array" ref="M106:M106">IFERROR(CONCATENATE((INDEX($A$7:$A$65,SMALL(IF($N$7:$N$65&lt;&gt;"",IF($K$7:$K$65&lt;&gt;"",ROW($K$7:$K$65)-MIN(ROW($K$7:$K$65))+1,""),""),ROW()-ROW(A$67)+1))),),"")</f>
        <v/>
      </c>
      <c r="Q106" s="0" t="str">
        <f aca="false" t="array" ref="Q106:Q106">IFERROR(CONCATENATE(TEXT(INDEX($Q$7:$Q$65,SMALL(IF($T$7:$T$65&lt;&gt;"",IF($Q$7:$Q$65&lt;&gt;"",ROW($Q$7:$Q$65)-MIN(ROW($Q$7:$Q$65))+1,""),""),ROW()-ROW(A$67)+1)),"##0"),","),"")</f>
        <v/>
      </c>
      <c r="R106" s="0" t="str">
        <f aca="false" t="array" ref="R106:R106">IFERROR(CONCATENATE((INDEX($T$7:$T$65,SMALL(IF($T$7:$T$65&lt;&gt;"",IF($Q$7:$Q$65&lt;&gt;"",ROW($Q$7:$Q$65)-MIN(ROW($Q$7:$Q$65))+1,""),""),ROW()-ROW(A$67)+1))),","),"")</f>
        <v/>
      </c>
      <c r="S106" s="0" t="str">
        <f aca="false" t="array" ref="S106:S106">IFERROR(CONCATENATE((INDEX($A$7:$A$65,SMALL(IF($T$7:$T$65&lt;&gt;"",IF($Q$7:$Q$65&lt;&gt;"",ROW($Q$7:$Q$65)-MIN(ROW($Q$7:$Q$65))+1,""),""),ROW()-ROW(A$67)+1))),),"")</f>
        <v/>
      </c>
      <c r="W106" s="0" t="str">
        <f aca="false" t="array" ref="W106:W106">IFERROR(CONCATENATE((INDEX($Z$7:$Z$65,SMALL(IF($Z$7:$Z$65&lt;&gt;"",IF($W$7:$W$65&lt;&gt;"",ROW($W$7:$W$65)-MIN(ROW($W$7:$W$65))+1,""),""),ROW()-ROW(A$67)+1)))," "),"")</f>
        <v/>
      </c>
      <c r="X106" s="0" t="str">
        <f aca="false" t="array" ref="X106:X106">IFERROR(CONCATENATE(TEXT(INDEX($W$7:$W$65,SMALL(IF($Z$7:$Z$65&lt;&gt;"",IF($W$7:$W$65&lt;&gt;"",ROW($W$7:$W$65)-MIN(ROW($W$7:$W$65))+1,""),""),ROW()-ROW(A$67)+1)),"##0")," "),"")</f>
        <v/>
      </c>
      <c r="Y106" s="0" t="str">
        <f aca="false" t="array" ref="Y106:Y106">IFERROR(CONCATENATE((INDEX($A$7:$A$65,SMALL(IF($Z$7:$Z$65&lt;&gt;"",IF($W$7:$W$65&lt;&gt;"",ROW($W$7:$W$65)-MIN(ROW($W$7:$W$65))+1,""),""),ROW()-ROW(A$67)+1))),),"")</f>
        <v/>
      </c>
    </row>
    <row r="107" customFormat="false" ht="15" hidden="false" customHeight="false" outlineLevel="0" collapsed="false">
      <c r="K107" s="0" t="str">
        <f aca="false" t="array" ref="K107:K107">IFERROR(CONCATENATE((INDEX($N$7:$N$65,SMALL(IF($N$7:$N$65&lt;&gt;"",IF($K$7:$K$65&lt;&gt;"",ROW($K$7:$K$65)-MIN(ROW($K$7:$K$65))+1,""),""),ROW()-ROW(A$67)+1))),","),"")</f>
        <v/>
      </c>
      <c r="L107" s="0" t="str">
        <f aca="false" t="array" ref="L107:L107">IFERROR(CONCATENATE(TEXT(INDEX($K$7:$K$65,SMALL(IF($N$7:$N$65&lt;&gt;"",IF($K$7:$K$65&lt;&gt;"",ROW($K$7:$K$65)-MIN(ROW($K$7:$K$65))+1,""),""),ROW()-ROW(A$67)+1)),"##0"),","),"")</f>
        <v/>
      </c>
      <c r="M107" s="0" t="str">
        <f aca="false" t="array" ref="M107:M107">IFERROR(CONCATENATE((INDEX($A$7:$A$65,SMALL(IF($N$7:$N$65&lt;&gt;"",IF($K$7:$K$65&lt;&gt;"",ROW($K$7:$K$65)-MIN(ROW($K$7:$K$65))+1,""),""),ROW()-ROW(A$67)+1))),),"")</f>
        <v/>
      </c>
      <c r="Q107" s="0" t="str">
        <f aca="false" t="array" ref="Q107:Q107">IFERROR(CONCATENATE(TEXT(INDEX($Q$7:$Q$65,SMALL(IF($T$7:$T$65&lt;&gt;"",IF($Q$7:$Q$65&lt;&gt;"",ROW($Q$7:$Q$65)-MIN(ROW($Q$7:$Q$65))+1,""),""),ROW()-ROW(A$67)+1)),"##0"),","),"")</f>
        <v/>
      </c>
      <c r="R107" s="0" t="str">
        <f aca="false" t="array" ref="R107:R107">IFERROR(CONCATENATE((INDEX($T$7:$T$65,SMALL(IF($T$7:$T$65&lt;&gt;"",IF($Q$7:$Q$65&lt;&gt;"",ROW($Q$7:$Q$65)-MIN(ROW($Q$7:$Q$65))+1,""),""),ROW()-ROW(A$67)+1))),","),"")</f>
        <v/>
      </c>
      <c r="S107" s="0" t="str">
        <f aca="false" t="array" ref="S107:S107">IFERROR(CONCATENATE((INDEX($A$7:$A$65,SMALL(IF($T$7:$T$65&lt;&gt;"",IF($Q$7:$Q$65&lt;&gt;"",ROW($Q$7:$Q$65)-MIN(ROW($Q$7:$Q$65))+1,""),""),ROW()-ROW(A$67)+1))),),"")</f>
        <v/>
      </c>
      <c r="W107" s="0" t="str">
        <f aca="false" t="array" ref="W107:W107">IFERROR(CONCATENATE((INDEX($Z$7:$Z$65,SMALL(IF($Z$7:$Z$65&lt;&gt;"",IF($W$7:$W$65&lt;&gt;"",ROW($W$7:$W$65)-MIN(ROW($W$7:$W$65))+1,""),""),ROW()-ROW(A$67)+1)))," "),"")</f>
        <v/>
      </c>
      <c r="X107" s="0" t="str">
        <f aca="false" t="array" ref="X107:X107">IFERROR(CONCATENATE(TEXT(INDEX($W$7:$W$65,SMALL(IF($Z$7:$Z$65&lt;&gt;"",IF($W$7:$W$65&lt;&gt;"",ROW($W$7:$W$65)-MIN(ROW($W$7:$W$65))+1,""),""),ROW()-ROW(A$67)+1)),"##0")," "),"")</f>
        <v/>
      </c>
      <c r="Y107" s="0" t="str">
        <f aca="false" t="array" ref="Y107:Y107">IFERROR(CONCATENATE((INDEX($A$7:$A$65,SMALL(IF($Z$7:$Z$65&lt;&gt;"",IF($W$7:$W$65&lt;&gt;"",ROW($W$7:$W$65)-MIN(ROW($W$7:$W$65))+1,""),""),ROW()-ROW(A$67)+1))),),"")</f>
        <v/>
      </c>
    </row>
    <row r="108" customFormat="false" ht="15" hidden="false" customHeight="false" outlineLevel="0" collapsed="false">
      <c r="K108" s="0" t="str">
        <f aca="false" t="array" ref="K108:K108">IFERROR(CONCATENATE((INDEX($N$7:$N$65,SMALL(IF($N$7:$N$65&lt;&gt;"",IF($K$7:$K$65&lt;&gt;"",ROW($K$7:$K$65)-MIN(ROW($K$7:$K$65))+1,""),""),ROW()-ROW(A$67)+1))),","),"")</f>
        <v/>
      </c>
      <c r="L108" s="0" t="str">
        <f aca="false" t="array" ref="L108:L108">IFERROR(CONCATENATE(TEXT(INDEX($K$7:$K$65,SMALL(IF($N$7:$N$65&lt;&gt;"",IF($K$7:$K$65&lt;&gt;"",ROW($K$7:$K$65)-MIN(ROW($K$7:$K$65))+1,""),""),ROW()-ROW(A$67)+1)),"##0"),","),"")</f>
        <v/>
      </c>
      <c r="M108" s="0" t="str">
        <f aca="false" t="array" ref="M108:M108">IFERROR(CONCATENATE((INDEX($A$7:$A$65,SMALL(IF($N$7:$N$65&lt;&gt;"",IF($K$7:$K$65&lt;&gt;"",ROW($K$7:$K$65)-MIN(ROW($K$7:$K$65))+1,""),""),ROW()-ROW(A$67)+1))),),"")</f>
        <v/>
      </c>
      <c r="Q108" s="0" t="str">
        <f aca="false" t="array" ref="Q108:Q108">IFERROR(CONCATENATE(TEXT(INDEX($Q$7:$Q$65,SMALL(IF($T$7:$T$65&lt;&gt;"",IF($Q$7:$Q$65&lt;&gt;"",ROW($Q$7:$Q$65)-MIN(ROW($Q$7:$Q$65))+1,""),""),ROW()-ROW(A$67)+1)),"##0"),","),"")</f>
        <v/>
      </c>
      <c r="R108" s="0" t="str">
        <f aca="false" t="array" ref="R108:R108">IFERROR(CONCATENATE((INDEX($T$7:$T$65,SMALL(IF($T$7:$T$65&lt;&gt;"",IF($Q$7:$Q$65&lt;&gt;"",ROW($Q$7:$Q$65)-MIN(ROW($Q$7:$Q$65))+1,""),""),ROW()-ROW(A$67)+1))),","),"")</f>
        <v/>
      </c>
      <c r="S108" s="0" t="str">
        <f aca="false" t="array" ref="S108:S108">IFERROR(CONCATENATE((INDEX($A$7:$A$65,SMALL(IF($T$7:$T$65&lt;&gt;"",IF($Q$7:$Q$65&lt;&gt;"",ROW($Q$7:$Q$65)-MIN(ROW($Q$7:$Q$65))+1,""),""),ROW()-ROW(A$67)+1))),),"")</f>
        <v/>
      </c>
      <c r="W108" s="0" t="str">
        <f aca="false" t="array" ref="W108:W108">IFERROR(CONCATENATE((INDEX($Z$7:$Z$65,SMALL(IF($Z$7:$Z$65&lt;&gt;"",IF($W$7:$W$65&lt;&gt;"",ROW($W$7:$W$65)-MIN(ROW($W$7:$W$65))+1,""),""),ROW()-ROW(A$67)+1)))," "),"")</f>
        <v/>
      </c>
      <c r="X108" s="0" t="str">
        <f aca="false" t="array" ref="X108:X108">IFERROR(CONCATENATE(TEXT(INDEX($W$7:$W$65,SMALL(IF($Z$7:$Z$65&lt;&gt;"",IF($W$7:$W$65&lt;&gt;"",ROW($W$7:$W$65)-MIN(ROW($W$7:$W$65))+1,""),""),ROW()-ROW(A$67)+1)),"##0")," "),"")</f>
        <v/>
      </c>
      <c r="Y108" s="0" t="str">
        <f aca="false" t="array" ref="Y108:Y108">IFERROR(CONCATENATE((INDEX($A$7:$A$65,SMALL(IF($Z$7:$Z$65&lt;&gt;"",IF($W$7:$W$65&lt;&gt;"",ROW($W$7:$W$65)-MIN(ROW($W$7:$W$65))+1,""),""),ROW()-ROW(A$67)+1))),),"")</f>
        <v/>
      </c>
    </row>
    <row r="109" customFormat="false" ht="15" hidden="false" customHeight="false" outlineLevel="0" collapsed="false">
      <c r="K109" s="0" t="str">
        <f aca="false" t="array" ref="K109:K109">IFERROR(CONCATENATE((INDEX($N$7:$N$65,SMALL(IF($N$7:$N$65&lt;&gt;"",IF($K$7:$K$65&lt;&gt;"",ROW($K$7:$K$65)-MIN(ROW($K$7:$K$65))+1,""),""),ROW()-ROW(A$67)+1))),","),"")</f>
        <v/>
      </c>
      <c r="L109" s="0" t="str">
        <f aca="false" t="array" ref="L109:L109">IFERROR(CONCATENATE(TEXT(INDEX($K$7:$K$65,SMALL(IF($N$7:$N$65&lt;&gt;"",IF($K$7:$K$65&lt;&gt;"",ROW($K$7:$K$65)-MIN(ROW($K$7:$K$65))+1,""),""),ROW()-ROW(A$67)+1)),"##0"),","),"")</f>
        <v/>
      </c>
      <c r="M109" s="0" t="str">
        <f aca="false" t="array" ref="M109:M109">IFERROR(CONCATENATE((INDEX($A$7:$A$65,SMALL(IF($N$7:$N$65&lt;&gt;"",IF($K$7:$K$65&lt;&gt;"",ROW($K$7:$K$65)-MIN(ROW($K$7:$K$65))+1,""),""),ROW()-ROW(A$67)+1))),),"")</f>
        <v/>
      </c>
      <c r="Q109" s="0" t="str">
        <f aca="false" t="array" ref="Q109:Q109">IFERROR(CONCATENATE(TEXT(INDEX($Q$7:$Q$65,SMALL(IF($T$7:$T$65&lt;&gt;"",IF($Q$7:$Q$65&lt;&gt;"",ROW($Q$7:$Q$65)-MIN(ROW($Q$7:$Q$65))+1,""),""),ROW()-ROW(A$67)+1)),"##0"),","),"")</f>
        <v/>
      </c>
      <c r="R109" s="0" t="str">
        <f aca="false" t="array" ref="R109:R109">IFERROR(CONCATENATE((INDEX($T$7:$T$65,SMALL(IF($T$7:$T$65&lt;&gt;"",IF($Q$7:$Q$65&lt;&gt;"",ROW($Q$7:$Q$65)-MIN(ROW($Q$7:$Q$65))+1,""),""),ROW()-ROW(A$67)+1))),","),"")</f>
        <v/>
      </c>
      <c r="S109" s="0" t="str">
        <f aca="false" t="array" ref="S109:S109">IFERROR(CONCATENATE((INDEX($A$7:$A$65,SMALL(IF($T$7:$T$65&lt;&gt;"",IF($Q$7:$Q$65&lt;&gt;"",ROW($Q$7:$Q$65)-MIN(ROW($Q$7:$Q$65))+1,""),""),ROW()-ROW(A$67)+1))),),"")</f>
        <v/>
      </c>
      <c r="W109" s="0" t="str">
        <f aca="false" t="array" ref="W109:W109">IFERROR(CONCATENATE((INDEX($Z$7:$Z$65,SMALL(IF($Z$7:$Z$65&lt;&gt;"",IF($W$7:$W$65&lt;&gt;"",ROW($W$7:$W$65)-MIN(ROW($W$7:$W$65))+1,""),""),ROW()-ROW(A$67)+1)))," "),"")</f>
        <v/>
      </c>
      <c r="X109" s="0" t="str">
        <f aca="false" t="array" ref="X109:X109">IFERROR(CONCATENATE(TEXT(INDEX($W$7:$W$65,SMALL(IF($Z$7:$Z$65&lt;&gt;"",IF($W$7:$W$65&lt;&gt;"",ROW($W$7:$W$65)-MIN(ROW($W$7:$W$65))+1,""),""),ROW()-ROW(A$67)+1)),"##0")," "),"")</f>
        <v/>
      </c>
      <c r="Y109" s="0" t="str">
        <f aca="false" t="array" ref="Y109:Y109">IFERROR(CONCATENATE((INDEX($A$7:$A$65,SMALL(IF($Z$7:$Z$65&lt;&gt;"",IF($W$7:$W$65&lt;&gt;"",ROW($W$7:$W$65)-MIN(ROW($W$7:$W$65))+1,""),""),ROW()-ROW(A$67)+1))),),"")</f>
        <v/>
      </c>
    </row>
    <row r="110" customFormat="false" ht="15" hidden="false" customHeight="false" outlineLevel="0" collapsed="false">
      <c r="K110" s="0" t="str">
        <f aca="false" t="array" ref="K110:K110">IFERROR(CONCATENATE((INDEX($N$7:$N$65,SMALL(IF($N$7:$N$65&lt;&gt;"",IF($K$7:$K$65&lt;&gt;"",ROW($K$7:$K$65)-MIN(ROW($K$7:$K$65))+1,""),""),ROW()-ROW(A$67)+1))),","),"")</f>
        <v/>
      </c>
      <c r="L110" s="0" t="str">
        <f aca="false" t="array" ref="L110:L110">IFERROR(CONCATENATE(TEXT(INDEX($K$7:$K$65,SMALL(IF($N$7:$N$65&lt;&gt;"",IF($K$7:$K$65&lt;&gt;"",ROW($K$7:$K$65)-MIN(ROW($K$7:$K$65))+1,""),""),ROW()-ROW(A$67)+1)),"##0"),","),"")</f>
        <v/>
      </c>
      <c r="M110" s="0" t="str">
        <f aca="false" t="array" ref="M110:M110">IFERROR(CONCATENATE((INDEX($A$7:$A$65,SMALL(IF($N$7:$N$65&lt;&gt;"",IF($K$7:$K$65&lt;&gt;"",ROW($K$7:$K$65)-MIN(ROW($K$7:$K$65))+1,""),""),ROW()-ROW(A$67)+1))),),"")</f>
        <v/>
      </c>
      <c r="Q110" s="0" t="str">
        <f aca="false" t="array" ref="Q110:Q110">IFERROR(CONCATENATE(TEXT(INDEX($Q$7:$Q$65,SMALL(IF($T$7:$T$65&lt;&gt;"",IF($Q$7:$Q$65&lt;&gt;"",ROW($Q$7:$Q$65)-MIN(ROW($Q$7:$Q$65))+1,""),""),ROW()-ROW(A$67)+1)),"##0"),","),"")</f>
        <v/>
      </c>
      <c r="R110" s="0" t="str">
        <f aca="false" t="array" ref="R110:R110">IFERROR(CONCATENATE((INDEX($T$7:$T$65,SMALL(IF($T$7:$T$65&lt;&gt;"",IF($Q$7:$Q$65&lt;&gt;"",ROW($Q$7:$Q$65)-MIN(ROW($Q$7:$Q$65))+1,""),""),ROW()-ROW(A$67)+1))),","),"")</f>
        <v/>
      </c>
      <c r="S110" s="0" t="str">
        <f aca="false" t="array" ref="S110:S110">IFERROR(CONCATENATE((INDEX($A$7:$A$65,SMALL(IF($T$7:$T$65&lt;&gt;"",IF($Q$7:$Q$65&lt;&gt;"",ROW($Q$7:$Q$65)-MIN(ROW($Q$7:$Q$65))+1,""),""),ROW()-ROW(A$67)+1))),),"")</f>
        <v/>
      </c>
      <c r="W110" s="0" t="str">
        <f aca="false" t="array" ref="W110:W110">IFERROR(CONCATENATE((INDEX($Z$7:$Z$65,SMALL(IF($Z$7:$Z$65&lt;&gt;"",IF($W$7:$W$65&lt;&gt;"",ROW($W$7:$W$65)-MIN(ROW($W$7:$W$65))+1,""),""),ROW()-ROW(A$67)+1)))," "),"")</f>
        <v/>
      </c>
      <c r="X110" s="0" t="str">
        <f aca="false" t="array" ref="X110:X110">IFERROR(CONCATENATE(TEXT(INDEX($W$7:$W$65,SMALL(IF($Z$7:$Z$65&lt;&gt;"",IF($W$7:$W$65&lt;&gt;"",ROW($W$7:$W$65)-MIN(ROW($W$7:$W$65))+1,""),""),ROW()-ROW(A$67)+1)),"##0")," "),"")</f>
        <v/>
      </c>
      <c r="Y110" s="0" t="str">
        <f aca="false" t="array" ref="Y110:Y110">IFERROR(CONCATENATE((INDEX($A$7:$A$65,SMALL(IF($Z$7:$Z$65&lt;&gt;"",IF($W$7:$W$65&lt;&gt;"",ROW($W$7:$W$65)-MIN(ROW($W$7:$W$65))+1,""),""),ROW()-ROW(A$67)+1))),),"")</f>
        <v/>
      </c>
    </row>
    <row r="111" customFormat="false" ht="15" hidden="false" customHeight="false" outlineLevel="0" collapsed="false">
      <c r="K111" s="0" t="str">
        <f aca="false" t="array" ref="K111:K111">IFERROR(CONCATENATE((INDEX($N$7:$N$65,SMALL(IF($N$7:$N$65&lt;&gt;"",IF($K$7:$K$65&lt;&gt;"",ROW($K$7:$K$65)-MIN(ROW($K$7:$K$65))+1,""),""),ROW()-ROW(A$67)+1))),","),"")</f>
        <v/>
      </c>
      <c r="L111" s="0" t="str">
        <f aca="false" t="array" ref="L111:L111">IFERROR(CONCATENATE(TEXT(INDEX($K$7:$K$65,SMALL(IF($N$7:$N$65&lt;&gt;"",IF($K$7:$K$65&lt;&gt;"",ROW($K$7:$K$65)-MIN(ROW($K$7:$K$65))+1,""),""),ROW()-ROW(A$67)+1)),"##0"),","),"")</f>
        <v/>
      </c>
      <c r="M111" s="0" t="str">
        <f aca="false" t="array" ref="M111:M111">IFERROR(CONCATENATE((INDEX($A$7:$A$65,SMALL(IF($N$7:$N$65&lt;&gt;"",IF($K$7:$K$65&lt;&gt;"",ROW($K$7:$K$65)-MIN(ROW($K$7:$K$65))+1,""),""),ROW()-ROW(A$67)+1))),),"")</f>
        <v/>
      </c>
      <c r="Q111" s="0" t="str">
        <f aca="false" t="array" ref="Q111:Q111">IFERROR(CONCATENATE(TEXT(INDEX($Q$7:$Q$65,SMALL(IF($T$7:$T$65&lt;&gt;"",IF($Q$7:$Q$65&lt;&gt;"",ROW($Q$7:$Q$65)-MIN(ROW($Q$7:$Q$65))+1,""),""),ROW()-ROW(A$67)+1)),"##0"),","),"")</f>
        <v/>
      </c>
      <c r="R111" s="0" t="str">
        <f aca="false" t="array" ref="R111:R111">IFERROR(CONCATENATE((INDEX($T$7:$T$65,SMALL(IF($T$7:$T$65&lt;&gt;"",IF($Q$7:$Q$65&lt;&gt;"",ROW($Q$7:$Q$65)-MIN(ROW($Q$7:$Q$65))+1,""),""),ROW()-ROW(A$67)+1))),","),"")</f>
        <v/>
      </c>
      <c r="S111" s="0" t="str">
        <f aca="false" t="array" ref="S111:S111">IFERROR(CONCATENATE((INDEX($A$7:$A$65,SMALL(IF($T$7:$T$65&lt;&gt;"",IF($Q$7:$Q$65&lt;&gt;"",ROW($Q$7:$Q$65)-MIN(ROW($Q$7:$Q$65))+1,""),""),ROW()-ROW(A$67)+1))),),"")</f>
        <v/>
      </c>
      <c r="W111" s="0" t="str">
        <f aca="false" t="array" ref="W111:W111">IFERROR(CONCATENATE((INDEX($Z$7:$Z$65,SMALL(IF($Z$7:$Z$65&lt;&gt;"",IF($W$7:$W$65&lt;&gt;"",ROW($W$7:$W$65)-MIN(ROW($W$7:$W$65))+1,""),""),ROW()-ROW(A$67)+1)))," "),"")</f>
        <v/>
      </c>
      <c r="X111" s="0" t="str">
        <f aca="false" t="array" ref="X111:X111">IFERROR(CONCATENATE(TEXT(INDEX($W$7:$W$65,SMALL(IF($Z$7:$Z$65&lt;&gt;"",IF($W$7:$W$65&lt;&gt;"",ROW($W$7:$W$65)-MIN(ROW($W$7:$W$65))+1,""),""),ROW()-ROW(A$67)+1)),"##0")," "),"")</f>
        <v/>
      </c>
      <c r="Y111" s="0" t="str">
        <f aca="false" t="array" ref="Y111:Y111">IFERROR(CONCATENATE((INDEX($A$7:$A$65,SMALL(IF($Z$7:$Z$65&lt;&gt;"",IF($W$7:$W$65&lt;&gt;"",ROW($W$7:$W$65)-MIN(ROW($W$7:$W$65))+1,""),""),ROW()-ROW(A$67)+1))),),"")</f>
        <v/>
      </c>
    </row>
    <row r="112" customFormat="false" ht="15" hidden="false" customHeight="false" outlineLevel="0" collapsed="false">
      <c r="K112" s="0" t="str">
        <f aca="false" t="array" ref="K112:K112">IFERROR(CONCATENATE((INDEX($N$7:$N$65,SMALL(IF($N$7:$N$65&lt;&gt;"",IF($K$7:$K$65&lt;&gt;"",ROW($K$7:$K$65)-MIN(ROW($K$7:$K$65))+1,""),""),ROW()-ROW(A$67)+1))),","),"")</f>
        <v/>
      </c>
      <c r="L112" s="0" t="str">
        <f aca="false" t="array" ref="L112:L112">IFERROR(CONCATENATE(TEXT(INDEX($K$7:$K$65,SMALL(IF($N$7:$N$65&lt;&gt;"",IF($K$7:$K$65&lt;&gt;"",ROW($K$7:$K$65)-MIN(ROW($K$7:$K$65))+1,""),""),ROW()-ROW(A$67)+1)),"##0"),","),"")</f>
        <v/>
      </c>
      <c r="M112" s="0" t="str">
        <f aca="false" t="array" ref="M112:M112">IFERROR(CONCATENATE((INDEX($A$7:$A$65,SMALL(IF($N$7:$N$65&lt;&gt;"",IF($K$7:$K$65&lt;&gt;"",ROW($K$7:$K$65)-MIN(ROW($K$7:$K$65))+1,""),""),ROW()-ROW(A$67)+1))),),"")</f>
        <v/>
      </c>
      <c r="Q112" s="0" t="str">
        <f aca="false" t="array" ref="Q112:Q112">IFERROR(CONCATENATE(TEXT(INDEX($Q$7:$Q$65,SMALL(IF($T$7:$T$65&lt;&gt;"",IF($Q$7:$Q$65&lt;&gt;"",ROW($Q$7:$Q$65)-MIN(ROW($Q$7:$Q$65))+1,""),""),ROW()-ROW(A$67)+1)),"##0"),","),"")</f>
        <v/>
      </c>
      <c r="R112" s="0" t="str">
        <f aca="false" t="array" ref="R112:R112">IFERROR(CONCATENATE((INDEX($T$7:$T$65,SMALL(IF($T$7:$T$65&lt;&gt;"",IF($Q$7:$Q$65&lt;&gt;"",ROW($Q$7:$Q$65)-MIN(ROW($Q$7:$Q$65))+1,""),""),ROW()-ROW(A$67)+1))),","),"")</f>
        <v/>
      </c>
      <c r="S112" s="0" t="str">
        <f aca="false" t="array" ref="S112:S112">IFERROR(CONCATENATE((INDEX($A$7:$A$65,SMALL(IF($T$7:$T$65&lt;&gt;"",IF($Q$7:$Q$65&lt;&gt;"",ROW($Q$7:$Q$65)-MIN(ROW($Q$7:$Q$65))+1,""),""),ROW()-ROW(A$67)+1))),),"")</f>
        <v/>
      </c>
      <c r="W112" s="0" t="str">
        <f aca="false" t="array" ref="W112:W112">IFERROR(CONCATENATE((INDEX($Z$7:$Z$65,SMALL(IF($Z$7:$Z$65&lt;&gt;"",IF($W$7:$W$65&lt;&gt;"",ROW($W$7:$W$65)-MIN(ROW($W$7:$W$65))+1,""),""),ROW()-ROW(A$67)+1)))," "),"")</f>
        <v/>
      </c>
      <c r="X112" s="0" t="str">
        <f aca="false" t="array" ref="X112:X112">IFERROR(CONCATENATE(TEXT(INDEX($W$7:$W$65,SMALL(IF($Z$7:$Z$65&lt;&gt;"",IF($W$7:$W$65&lt;&gt;"",ROW($W$7:$W$65)-MIN(ROW($W$7:$W$65))+1,""),""),ROW()-ROW(A$67)+1)),"##0")," "),"")</f>
        <v/>
      </c>
      <c r="Y112" s="0" t="str">
        <f aca="false" t="array" ref="Y112:Y112">IFERROR(CONCATENATE((INDEX($A$7:$A$65,SMALL(IF($Z$7:$Z$65&lt;&gt;"",IF($W$7:$W$65&lt;&gt;"",ROW($W$7:$W$65)-MIN(ROW($W$7:$W$65))+1,""),""),ROW()-ROW(A$67)+1))),),"")</f>
        <v/>
      </c>
    </row>
    <row r="113" customFormat="false" ht="15" hidden="false" customHeight="false" outlineLevel="0" collapsed="false">
      <c r="K113" s="0" t="str">
        <f aca="false" t="array" ref="K113:K113">IFERROR(CONCATENATE((INDEX($N$7:$N$65,SMALL(IF($N$7:$N$65&lt;&gt;"",IF($K$7:$K$65&lt;&gt;"",ROW($K$7:$K$65)-MIN(ROW($K$7:$K$65))+1,""),""),ROW()-ROW(A$67)+1))),","),"")</f>
        <v/>
      </c>
      <c r="L113" s="0" t="str">
        <f aca="false" t="array" ref="L113:L113">IFERROR(CONCATENATE(TEXT(INDEX($K$7:$K$65,SMALL(IF($N$7:$N$65&lt;&gt;"",IF($K$7:$K$65&lt;&gt;"",ROW($K$7:$K$65)-MIN(ROW($K$7:$K$65))+1,""),""),ROW()-ROW(A$67)+1)),"##0"),","),"")</f>
        <v/>
      </c>
      <c r="M113" s="0" t="str">
        <f aca="false" t="array" ref="M113:M113">IFERROR(CONCATENATE((INDEX($A$7:$A$65,SMALL(IF($N$7:$N$65&lt;&gt;"",IF($K$7:$K$65&lt;&gt;"",ROW($K$7:$K$65)-MIN(ROW($K$7:$K$65))+1,""),""),ROW()-ROW(A$67)+1))),),"")</f>
        <v/>
      </c>
      <c r="Q113" s="0" t="str">
        <f aca="false" t="array" ref="Q113:Q113">IFERROR(CONCATENATE(TEXT(INDEX($Q$7:$Q$65,SMALL(IF($T$7:$T$65&lt;&gt;"",IF($Q$7:$Q$65&lt;&gt;"",ROW($Q$7:$Q$65)-MIN(ROW($Q$7:$Q$65))+1,""),""),ROW()-ROW(A$67)+1)),"##0"),","),"")</f>
        <v/>
      </c>
      <c r="R113" s="0" t="str">
        <f aca="false" t="array" ref="R113:R113">IFERROR(CONCATENATE((INDEX($T$7:$T$65,SMALL(IF($T$7:$T$65&lt;&gt;"",IF($Q$7:$Q$65&lt;&gt;"",ROW($Q$7:$Q$65)-MIN(ROW($Q$7:$Q$65))+1,""),""),ROW()-ROW(A$67)+1))),","),"")</f>
        <v/>
      </c>
      <c r="S113" s="0" t="str">
        <f aca="false" t="array" ref="S113:S113">IFERROR(CONCATENATE((INDEX($A$7:$A$65,SMALL(IF($T$7:$T$65&lt;&gt;"",IF($Q$7:$Q$65&lt;&gt;"",ROW($Q$7:$Q$65)-MIN(ROW($Q$7:$Q$65))+1,""),""),ROW()-ROW(A$67)+1))),),"")</f>
        <v/>
      </c>
      <c r="W113" s="0" t="str">
        <f aca="false" t="array" ref="W113:W113">IFERROR(CONCATENATE((INDEX($Z$7:$Z$65,SMALL(IF($Z$7:$Z$65&lt;&gt;"",IF($W$7:$W$65&lt;&gt;"",ROW($W$7:$W$65)-MIN(ROW($W$7:$W$65))+1,""),""),ROW()-ROW(A$67)+1)))," "),"")</f>
        <v/>
      </c>
      <c r="X113" s="0" t="str">
        <f aca="false" t="array" ref="X113:X113">IFERROR(CONCATENATE(TEXT(INDEX($W$7:$W$65,SMALL(IF($Z$7:$Z$65&lt;&gt;"",IF($W$7:$W$65&lt;&gt;"",ROW($W$7:$W$65)-MIN(ROW($W$7:$W$65))+1,""),""),ROW()-ROW(A$67)+1)),"##0")," "),"")</f>
        <v/>
      </c>
      <c r="Y113" s="0" t="str">
        <f aca="false" t="array" ref="Y113:Y113">IFERROR(CONCATENATE((INDEX($A$7:$A$65,SMALL(IF($Z$7:$Z$65&lt;&gt;"",IF($W$7:$W$65&lt;&gt;"",ROW($W$7:$W$65)-MIN(ROW($W$7:$W$65))+1,""),""),ROW()-ROW(A$67)+1))),),"")</f>
        <v/>
      </c>
    </row>
    <row r="114" customFormat="false" ht="15" hidden="false" customHeight="false" outlineLevel="0" collapsed="false">
      <c r="K114" s="0" t="str">
        <f aca="false" t="array" ref="K114:K114">IFERROR(CONCATENATE((INDEX($N$7:$N$65,SMALL(IF($N$7:$N$65&lt;&gt;"",IF($K$7:$K$65&lt;&gt;"",ROW($K$7:$K$65)-MIN(ROW($K$7:$K$65))+1,""),""),ROW()-ROW(A$67)+1))),","),"")</f>
        <v/>
      </c>
      <c r="L114" s="0" t="str">
        <f aca="false" t="array" ref="L114:L114">IFERROR(CONCATENATE(TEXT(INDEX($K$7:$K$65,SMALL(IF($N$7:$N$65&lt;&gt;"",IF($K$7:$K$65&lt;&gt;"",ROW($K$7:$K$65)-MIN(ROW($K$7:$K$65))+1,""),""),ROW()-ROW(A$67)+1)),"##0"),","),"")</f>
        <v/>
      </c>
      <c r="M114" s="0" t="str">
        <f aca="false" t="array" ref="M114:M114">IFERROR(CONCATENATE((INDEX($A$7:$A$65,SMALL(IF($N$7:$N$65&lt;&gt;"",IF($K$7:$K$65&lt;&gt;"",ROW($K$7:$K$65)-MIN(ROW($K$7:$K$65))+1,""),""),ROW()-ROW(A$67)+1))),),"")</f>
        <v/>
      </c>
      <c r="Q114" s="0" t="str">
        <f aca="false" t="array" ref="Q114:Q114">IFERROR(CONCATENATE(TEXT(INDEX($Q$7:$Q$65,SMALL(IF($T$7:$T$65&lt;&gt;"",IF($Q$7:$Q$65&lt;&gt;"",ROW($Q$7:$Q$65)-MIN(ROW($Q$7:$Q$65))+1,""),""),ROW()-ROW(A$67)+1)),"##0"),","),"")</f>
        <v/>
      </c>
      <c r="R114" s="0" t="str">
        <f aca="false" t="array" ref="R114:R114">IFERROR(CONCATENATE((INDEX($T$7:$T$65,SMALL(IF($T$7:$T$65&lt;&gt;"",IF($Q$7:$Q$65&lt;&gt;"",ROW($Q$7:$Q$65)-MIN(ROW($Q$7:$Q$65))+1,""),""),ROW()-ROW(A$67)+1))),","),"")</f>
        <v/>
      </c>
      <c r="S114" s="0" t="str">
        <f aca="false" t="array" ref="S114:S114">IFERROR(CONCATENATE((INDEX($A$7:$A$65,SMALL(IF($T$7:$T$65&lt;&gt;"",IF($Q$7:$Q$65&lt;&gt;"",ROW($Q$7:$Q$65)-MIN(ROW($Q$7:$Q$65))+1,""),""),ROW()-ROW(A$67)+1))),),"")</f>
        <v/>
      </c>
      <c r="W114" s="0" t="str">
        <f aca="false" t="array" ref="W114:W114">IFERROR(CONCATENATE((INDEX($Z$7:$Z$65,SMALL(IF($Z$7:$Z$65&lt;&gt;"",IF($W$7:$W$65&lt;&gt;"",ROW($W$7:$W$65)-MIN(ROW($W$7:$W$65))+1,""),""),ROW()-ROW(A$67)+1)))," "),"")</f>
        <v/>
      </c>
      <c r="X114" s="0" t="str">
        <f aca="false" t="array" ref="X114:X114">IFERROR(CONCATENATE(TEXT(INDEX($W$7:$W$65,SMALL(IF($Z$7:$Z$65&lt;&gt;"",IF($W$7:$W$65&lt;&gt;"",ROW($W$7:$W$65)-MIN(ROW($W$7:$W$65))+1,""),""),ROW()-ROW(A$67)+1)),"##0")," "),"")</f>
        <v/>
      </c>
      <c r="Y114" s="0" t="str">
        <f aca="false" t="array" ref="Y114:Y114">IFERROR(CONCATENATE((INDEX($A$7:$A$65,SMALL(IF($Z$7:$Z$65&lt;&gt;"",IF($W$7:$W$65&lt;&gt;"",ROW($W$7:$W$65)-MIN(ROW($W$7:$W$65))+1,""),""),ROW()-ROW(A$67)+1))),),"")</f>
        <v/>
      </c>
    </row>
    <row r="115" customFormat="false" ht="15" hidden="false" customHeight="false" outlineLevel="0" collapsed="false">
      <c r="K115" s="0" t="str">
        <f aca="false" t="array" ref="K115:K115">IFERROR(CONCATENATE((INDEX($N$7:$N$65,SMALL(IF($N$7:$N$65&lt;&gt;"",IF($K$7:$K$65&lt;&gt;"",ROW($K$7:$K$65)-MIN(ROW($K$7:$K$65))+1,""),""),ROW()-ROW(A$67)+1))),","),"")</f>
        <v/>
      </c>
      <c r="L115" s="0" t="str">
        <f aca="false" t="array" ref="L115:L115">IFERROR(CONCATENATE(TEXT(INDEX($K$7:$K$65,SMALL(IF($N$7:$N$65&lt;&gt;"",IF($K$7:$K$65&lt;&gt;"",ROW($K$7:$K$65)-MIN(ROW($K$7:$K$65))+1,""),""),ROW()-ROW(A$67)+1)),"##0"),","),"")</f>
        <v/>
      </c>
      <c r="M115" s="0" t="str">
        <f aca="false" t="array" ref="M115:M115">IFERROR(CONCATENATE((INDEX($A$7:$A$65,SMALL(IF($N$7:$N$65&lt;&gt;"",IF($K$7:$K$65&lt;&gt;"",ROW($K$7:$K$65)-MIN(ROW($K$7:$K$65))+1,""),""),ROW()-ROW(A$67)+1))),),"")</f>
        <v/>
      </c>
      <c r="Q115" s="0" t="str">
        <f aca="false" t="array" ref="Q115:Q115">IFERROR(CONCATENATE(TEXT(INDEX($Q$7:$Q$65,SMALL(IF($T$7:$T$65&lt;&gt;"",IF($Q$7:$Q$65&lt;&gt;"",ROW($Q$7:$Q$65)-MIN(ROW($Q$7:$Q$65))+1,""),""),ROW()-ROW(A$67)+1)),"##0"),","),"")</f>
        <v/>
      </c>
      <c r="R115" s="0" t="str">
        <f aca="false" t="array" ref="R115:R115">IFERROR(CONCATENATE((INDEX($T$7:$T$65,SMALL(IF($T$7:$T$65&lt;&gt;"",IF($Q$7:$Q$65&lt;&gt;"",ROW($Q$7:$Q$65)-MIN(ROW($Q$7:$Q$65))+1,""),""),ROW()-ROW(A$67)+1))),","),"")</f>
        <v/>
      </c>
      <c r="S115" s="0" t="str">
        <f aca="false" t="array" ref="S115:S115">IFERROR(CONCATENATE((INDEX($A$7:$A$65,SMALL(IF($T$7:$T$65&lt;&gt;"",IF($Q$7:$Q$65&lt;&gt;"",ROW($Q$7:$Q$65)-MIN(ROW($Q$7:$Q$65))+1,""),""),ROW()-ROW(A$67)+1))),),"")</f>
        <v/>
      </c>
      <c r="W115" s="0" t="str">
        <f aca="false" t="array" ref="W115:W115">IFERROR(CONCATENATE((INDEX($Z$7:$Z$65,SMALL(IF($Z$7:$Z$65&lt;&gt;"",IF($W$7:$W$65&lt;&gt;"",ROW($W$7:$W$65)-MIN(ROW($W$7:$W$65))+1,""),""),ROW()-ROW(A$67)+1)))," "),"")</f>
        <v/>
      </c>
      <c r="X115" s="0" t="str">
        <f aca="false" t="array" ref="X115:X115">IFERROR(CONCATENATE(TEXT(INDEX($W$7:$W$65,SMALL(IF($Z$7:$Z$65&lt;&gt;"",IF($W$7:$W$65&lt;&gt;"",ROW($W$7:$W$65)-MIN(ROW($W$7:$W$65))+1,""),""),ROW()-ROW(A$67)+1)),"##0")," "),"")</f>
        <v/>
      </c>
      <c r="Y115" s="0" t="str">
        <f aca="false" t="array" ref="Y115:Y115">IFERROR(CONCATENATE((INDEX($A$7:$A$65,SMALL(IF($Z$7:$Z$65&lt;&gt;"",IF($W$7:$W$65&lt;&gt;"",ROW($W$7:$W$65)-MIN(ROW($W$7:$W$65))+1,""),""),ROW()-ROW(A$67)+1))),),"")</f>
        <v/>
      </c>
    </row>
    <row r="116" customFormat="false" ht="15" hidden="false" customHeight="false" outlineLevel="0" collapsed="false">
      <c r="K116" s="0" t="str">
        <f aca="false" t="array" ref="K116:K116">IFERROR(CONCATENATE((INDEX($N$7:$N$65,SMALL(IF($N$7:$N$65&lt;&gt;"",IF($K$7:$K$65&lt;&gt;"",ROW($K$7:$K$65)-MIN(ROW($K$7:$K$65))+1,""),""),ROW()-ROW(A$67)+1))),","),"")</f>
        <v/>
      </c>
      <c r="L116" s="0" t="str">
        <f aca="false" t="array" ref="L116:L116">IFERROR(CONCATENATE(TEXT(INDEX($K$7:$K$65,SMALL(IF($N$7:$N$65&lt;&gt;"",IF($K$7:$K$65&lt;&gt;"",ROW($K$7:$K$65)-MIN(ROW($K$7:$K$65))+1,""),""),ROW()-ROW(A$67)+1)),"##0"),","),"")</f>
        <v/>
      </c>
      <c r="M116" s="0" t="str">
        <f aca="false" t="array" ref="M116:M116">IFERROR(CONCATENATE((INDEX($A$7:$A$65,SMALL(IF($N$7:$N$65&lt;&gt;"",IF($K$7:$K$65&lt;&gt;"",ROW($K$7:$K$65)-MIN(ROW($K$7:$K$65))+1,""),""),ROW()-ROW(A$67)+1))),),"")</f>
        <v/>
      </c>
      <c r="Q116" s="0" t="str">
        <f aca="false" t="array" ref="Q116:Q116">IFERROR(CONCATENATE(TEXT(INDEX($Q$7:$Q$65,SMALL(IF($T$7:$T$65&lt;&gt;"",IF($Q$7:$Q$65&lt;&gt;"",ROW($Q$7:$Q$65)-MIN(ROW($Q$7:$Q$65))+1,""),""),ROW()-ROW(A$67)+1)),"##0"),","),"")</f>
        <v/>
      </c>
      <c r="R116" s="0" t="str">
        <f aca="false" t="array" ref="R116:R116">IFERROR(CONCATENATE((INDEX($T$7:$T$65,SMALL(IF($T$7:$T$65&lt;&gt;"",IF($Q$7:$Q$65&lt;&gt;"",ROW($Q$7:$Q$65)-MIN(ROW($Q$7:$Q$65))+1,""),""),ROW()-ROW(A$67)+1))),","),"")</f>
        <v/>
      </c>
      <c r="S116" s="0" t="str">
        <f aca="false" t="array" ref="S116:S116">IFERROR(CONCATENATE((INDEX($A$7:$A$65,SMALL(IF($T$7:$T$65&lt;&gt;"",IF($Q$7:$Q$65&lt;&gt;"",ROW($Q$7:$Q$65)-MIN(ROW($Q$7:$Q$65))+1,""),""),ROW()-ROW(A$67)+1))),),"")</f>
        <v/>
      </c>
      <c r="W116" s="0" t="str">
        <f aca="false" t="array" ref="W116:W116">IFERROR(CONCATENATE((INDEX($Z$7:$Z$65,SMALL(IF($Z$7:$Z$65&lt;&gt;"",IF($W$7:$W$65&lt;&gt;"",ROW($W$7:$W$65)-MIN(ROW($W$7:$W$65))+1,""),""),ROW()-ROW(A$67)+1)))," "),"")</f>
        <v/>
      </c>
      <c r="X116" s="0" t="str">
        <f aca="false" t="array" ref="X116:X116">IFERROR(CONCATENATE(TEXT(INDEX($W$7:$W$65,SMALL(IF($Z$7:$Z$65&lt;&gt;"",IF($W$7:$W$65&lt;&gt;"",ROW($W$7:$W$65)-MIN(ROW($W$7:$W$65))+1,""),""),ROW()-ROW(A$67)+1)),"##0")," "),"")</f>
        <v/>
      </c>
      <c r="Y116" s="0" t="str">
        <f aca="false" t="array" ref="Y116:Y116">IFERROR(CONCATENATE((INDEX($A$7:$A$65,SMALL(IF($Z$7:$Z$65&lt;&gt;"",IF($W$7:$W$65&lt;&gt;"",ROW($W$7:$W$65)-MIN(ROW($W$7:$W$65))+1,""),""),ROW()-ROW(A$67)+1))),),"")</f>
        <v/>
      </c>
    </row>
    <row r="117" customFormat="false" ht="15" hidden="false" customHeight="false" outlineLevel="0" collapsed="false">
      <c r="K117" s="0" t="str">
        <f aca="false" t="array" ref="K117:K117">IFERROR(CONCATENATE((INDEX($N$7:$N$65,SMALL(IF($N$7:$N$65&lt;&gt;"",IF($K$7:$K$65&lt;&gt;"",ROW($K$7:$K$65)-MIN(ROW($K$7:$K$65))+1,""),""),ROW()-ROW(A$67)+1))),","),"")</f>
        <v/>
      </c>
      <c r="L117" s="0" t="str">
        <f aca="false" t="array" ref="L117:L117">IFERROR(CONCATENATE(TEXT(INDEX($K$7:$K$65,SMALL(IF($N$7:$N$65&lt;&gt;"",IF($K$7:$K$65&lt;&gt;"",ROW($K$7:$K$65)-MIN(ROW($K$7:$K$65))+1,""),""),ROW()-ROW(A$67)+1)),"##0"),","),"")</f>
        <v/>
      </c>
      <c r="M117" s="0" t="str">
        <f aca="false" t="array" ref="M117:M117">IFERROR(CONCATENATE((INDEX($A$7:$A$65,SMALL(IF($N$7:$N$65&lt;&gt;"",IF($K$7:$K$65&lt;&gt;"",ROW($K$7:$K$65)-MIN(ROW($K$7:$K$65))+1,""),""),ROW()-ROW(A$67)+1))),),"")</f>
        <v/>
      </c>
      <c r="Q117" s="0" t="str">
        <f aca="false" t="array" ref="Q117:Q117">IFERROR(CONCATENATE(TEXT(INDEX($Q$7:$Q$65,SMALL(IF($T$7:$T$65&lt;&gt;"",IF($Q$7:$Q$65&lt;&gt;"",ROW($Q$7:$Q$65)-MIN(ROW($Q$7:$Q$65))+1,""),""),ROW()-ROW(A$67)+1)),"##0"),","),"")</f>
        <v/>
      </c>
      <c r="R117" s="0" t="str">
        <f aca="false" t="array" ref="R117:R117">IFERROR(CONCATENATE((INDEX($T$7:$T$65,SMALL(IF($T$7:$T$65&lt;&gt;"",IF($Q$7:$Q$65&lt;&gt;"",ROW($Q$7:$Q$65)-MIN(ROW($Q$7:$Q$65))+1,""),""),ROW()-ROW(A$67)+1))),","),"")</f>
        <v/>
      </c>
      <c r="S117" s="0" t="str">
        <f aca="false" t="array" ref="S117:S117">IFERROR(CONCATENATE((INDEX($A$7:$A$65,SMALL(IF($T$7:$T$65&lt;&gt;"",IF($Q$7:$Q$65&lt;&gt;"",ROW($Q$7:$Q$65)-MIN(ROW($Q$7:$Q$65))+1,""),""),ROW()-ROW(A$67)+1))),),"")</f>
        <v/>
      </c>
      <c r="W117" s="0" t="str">
        <f aca="false" t="array" ref="W117:W117">IFERROR(CONCATENATE((INDEX($Z$7:$Z$65,SMALL(IF($Z$7:$Z$65&lt;&gt;"",IF($W$7:$W$65&lt;&gt;"",ROW($W$7:$W$65)-MIN(ROW($W$7:$W$65))+1,""),""),ROW()-ROW(A$67)+1)))," "),"")</f>
        <v/>
      </c>
      <c r="X117" s="0" t="str">
        <f aca="false" t="array" ref="X117:X117">IFERROR(CONCATENATE(TEXT(INDEX($W$7:$W$65,SMALL(IF($Z$7:$Z$65&lt;&gt;"",IF($W$7:$W$65&lt;&gt;"",ROW($W$7:$W$65)-MIN(ROW($W$7:$W$65))+1,""),""),ROW()-ROW(A$67)+1)),"##0")," "),"")</f>
        <v/>
      </c>
      <c r="Y117" s="0" t="str">
        <f aca="false" t="array" ref="Y117:Y117">IFERROR(CONCATENATE((INDEX($A$7:$A$65,SMALL(IF($Z$7:$Z$65&lt;&gt;"",IF($W$7:$W$65&lt;&gt;"",ROW($W$7:$W$65)-MIN(ROW($W$7:$W$65))+1,""),""),ROW()-ROW(A$67)+1))),),"")</f>
        <v/>
      </c>
    </row>
    <row r="118" customFormat="false" ht="15" hidden="false" customHeight="false" outlineLevel="0" collapsed="false">
      <c r="K118" s="0" t="str">
        <f aca="false" t="array" ref="K118:K118">IFERROR(CONCATENATE((INDEX($N$7:$N$65,SMALL(IF($N$7:$N$65&lt;&gt;"",IF($K$7:$K$65&lt;&gt;"",ROW($K$7:$K$65)-MIN(ROW($K$7:$K$65))+1,""),""),ROW()-ROW(A$67)+1))),","),"")</f>
        <v/>
      </c>
      <c r="L118" s="0" t="str">
        <f aca="false" t="array" ref="L118:L118">IFERROR(CONCATENATE(TEXT(INDEX($K$7:$K$65,SMALL(IF($N$7:$N$65&lt;&gt;"",IF($K$7:$K$65&lt;&gt;"",ROW($K$7:$K$65)-MIN(ROW($K$7:$K$65))+1,""),""),ROW()-ROW(A$67)+1)),"##0"),","),"")</f>
        <v/>
      </c>
      <c r="M118" s="0" t="str">
        <f aca="false" t="array" ref="M118:M118">IFERROR(CONCATENATE((INDEX($A$7:$A$65,SMALL(IF($N$7:$N$65&lt;&gt;"",IF($K$7:$K$65&lt;&gt;"",ROW($K$7:$K$65)-MIN(ROW($K$7:$K$65))+1,""),""),ROW()-ROW(A$67)+1))),),"")</f>
        <v/>
      </c>
      <c r="Q118" s="0" t="str">
        <f aca="false" t="array" ref="Q118:Q118">IFERROR(CONCATENATE(TEXT(INDEX($Q$7:$Q$65,SMALL(IF($T$7:$T$65&lt;&gt;"",IF($Q$7:$Q$65&lt;&gt;"",ROW($Q$7:$Q$65)-MIN(ROW($Q$7:$Q$65))+1,""),""),ROW()-ROW(A$67)+1)),"##0"),","),"")</f>
        <v/>
      </c>
      <c r="R118" s="0" t="str">
        <f aca="false" t="array" ref="R118:R118">IFERROR(CONCATENATE((INDEX($T$7:$T$65,SMALL(IF($T$7:$T$65&lt;&gt;"",IF($Q$7:$Q$65&lt;&gt;"",ROW($Q$7:$Q$65)-MIN(ROW($Q$7:$Q$65))+1,""),""),ROW()-ROW(A$67)+1))),","),"")</f>
        <v/>
      </c>
      <c r="S118" s="0" t="str">
        <f aca="false" t="array" ref="S118:S118">IFERROR(CONCATENATE((INDEX($A$7:$A$65,SMALL(IF($T$7:$T$65&lt;&gt;"",IF($Q$7:$Q$65&lt;&gt;"",ROW($Q$7:$Q$65)-MIN(ROW($Q$7:$Q$65))+1,""),""),ROW()-ROW(A$67)+1))),),"")</f>
        <v/>
      </c>
      <c r="W118" s="0" t="str">
        <f aca="false" t="array" ref="W118:W118">IFERROR(CONCATENATE((INDEX($Z$7:$Z$65,SMALL(IF($Z$7:$Z$65&lt;&gt;"",IF($W$7:$W$65&lt;&gt;"",ROW($W$7:$W$65)-MIN(ROW($W$7:$W$65))+1,""),""),ROW()-ROW(A$67)+1)))," "),"")</f>
        <v/>
      </c>
      <c r="X118" s="0" t="str">
        <f aca="false" t="array" ref="X118:X118">IFERROR(CONCATENATE(TEXT(INDEX($W$7:$W$65,SMALL(IF($Z$7:$Z$65&lt;&gt;"",IF($W$7:$W$65&lt;&gt;"",ROW($W$7:$W$65)-MIN(ROW($W$7:$W$65))+1,""),""),ROW()-ROW(A$67)+1)),"##0")," "),"")</f>
        <v/>
      </c>
      <c r="Y118" s="0" t="str">
        <f aca="false" t="array" ref="Y118:Y118">IFERROR(CONCATENATE((INDEX($A$7:$A$65,SMALL(IF($Z$7:$Z$65&lt;&gt;"",IF($W$7:$W$65&lt;&gt;"",ROW($W$7:$W$65)-MIN(ROW($W$7:$W$65))+1,""),""),ROW()-ROW(A$67)+1))),),"")</f>
        <v/>
      </c>
    </row>
    <row r="119" customFormat="false" ht="15" hidden="false" customHeight="false" outlineLevel="0" collapsed="false">
      <c r="K119" s="0" t="str">
        <f aca="false" t="array" ref="K119:K119">IFERROR(CONCATENATE((INDEX($N$7:$N$65,SMALL(IF($N$7:$N$65&lt;&gt;"",IF($K$7:$K$65&lt;&gt;"",ROW($K$7:$K$65)-MIN(ROW($K$7:$K$65))+1,""),""),ROW()-ROW(A$67)+1))),","),"")</f>
        <v/>
      </c>
      <c r="L119" s="0" t="str">
        <f aca="false" t="array" ref="L119:L119">IFERROR(CONCATENATE(TEXT(INDEX($K$7:$K$65,SMALL(IF($N$7:$N$65&lt;&gt;"",IF($K$7:$K$65&lt;&gt;"",ROW($K$7:$K$65)-MIN(ROW($K$7:$K$65))+1,""),""),ROW()-ROW(A$67)+1)),"##0"),","),"")</f>
        <v/>
      </c>
      <c r="M119" s="0" t="str">
        <f aca="false" t="array" ref="M119:M119">IFERROR(CONCATENATE((INDEX($A$7:$A$65,SMALL(IF($N$7:$N$65&lt;&gt;"",IF($K$7:$K$65&lt;&gt;"",ROW($K$7:$K$65)-MIN(ROW($K$7:$K$65))+1,""),""),ROW()-ROW(A$67)+1))),),"")</f>
        <v/>
      </c>
      <c r="Q119" s="0" t="str">
        <f aca="false" t="array" ref="Q119:Q119">IFERROR(CONCATENATE(TEXT(INDEX($Q$7:$Q$65,SMALL(IF($T$7:$T$65&lt;&gt;"",IF($Q$7:$Q$65&lt;&gt;"",ROW($Q$7:$Q$65)-MIN(ROW($Q$7:$Q$65))+1,""),""),ROW()-ROW(A$67)+1)),"##0"),","),"")</f>
        <v/>
      </c>
      <c r="R119" s="0" t="str">
        <f aca="false" t="array" ref="R119:R119">IFERROR(CONCATENATE((INDEX($T$7:$T$65,SMALL(IF($T$7:$T$65&lt;&gt;"",IF($Q$7:$Q$65&lt;&gt;"",ROW($Q$7:$Q$65)-MIN(ROW($Q$7:$Q$65))+1,""),""),ROW()-ROW(A$67)+1))),","),"")</f>
        <v/>
      </c>
      <c r="S119" s="0" t="str">
        <f aca="false" t="array" ref="S119:S119">IFERROR(CONCATENATE((INDEX($A$7:$A$65,SMALL(IF($T$7:$T$65&lt;&gt;"",IF($Q$7:$Q$65&lt;&gt;"",ROW($Q$7:$Q$65)-MIN(ROW($Q$7:$Q$65))+1,""),""),ROW()-ROW(A$67)+1))),),"")</f>
        <v/>
      </c>
      <c r="W119" s="0" t="str">
        <f aca="false" t="array" ref="W119:W119">IFERROR(CONCATENATE((INDEX($Z$7:$Z$65,SMALL(IF($Z$7:$Z$65&lt;&gt;"",IF($W$7:$W$65&lt;&gt;"",ROW($W$7:$W$65)-MIN(ROW($W$7:$W$65))+1,""),""),ROW()-ROW(A$67)+1)))," "),"")</f>
        <v/>
      </c>
      <c r="X119" s="0" t="str">
        <f aca="false" t="array" ref="X119:X119">IFERROR(CONCATENATE(TEXT(INDEX($W$7:$W$65,SMALL(IF($Z$7:$Z$65&lt;&gt;"",IF($W$7:$W$65&lt;&gt;"",ROW($W$7:$W$65)-MIN(ROW($W$7:$W$65))+1,""),""),ROW()-ROW(A$67)+1)),"##0")," "),"")</f>
        <v/>
      </c>
      <c r="Y119" s="0" t="str">
        <f aca="false" t="array" ref="Y119:Y119">IFERROR(CONCATENATE((INDEX($A$7:$A$65,SMALL(IF($Z$7:$Z$65&lt;&gt;"",IF($W$7:$W$65&lt;&gt;"",ROW($W$7:$W$65)-MIN(ROW($W$7:$W$65))+1,""),""),ROW()-ROW(A$67)+1))),),"")</f>
        <v/>
      </c>
    </row>
    <row r="120" customFormat="false" ht="15" hidden="false" customHeight="false" outlineLevel="0" collapsed="false">
      <c r="K120" s="0" t="str">
        <f aca="false" t="array" ref="K120:K120">IFERROR(CONCATENATE((INDEX($N$7:$N$65,SMALL(IF($N$7:$N$65&lt;&gt;"",IF($K$7:$K$65&lt;&gt;"",ROW($K$7:$K$65)-MIN(ROW($K$7:$K$65))+1,""),""),ROW()-ROW(A$67)+1))),","),"")</f>
        <v/>
      </c>
      <c r="L120" s="0" t="str">
        <f aca="false" t="array" ref="L120:L120">IFERROR(CONCATENATE(TEXT(INDEX($K$7:$K$65,SMALL(IF($N$7:$N$65&lt;&gt;"",IF($K$7:$K$65&lt;&gt;"",ROW($K$7:$K$65)-MIN(ROW($K$7:$K$65))+1,""),""),ROW()-ROW(A$67)+1)),"##0"),","),"")</f>
        <v/>
      </c>
      <c r="M120" s="0" t="str">
        <f aca="false" t="array" ref="M120:M120">IFERROR(CONCATENATE((INDEX($A$7:$A$65,SMALL(IF($N$7:$N$65&lt;&gt;"",IF($K$7:$K$65&lt;&gt;"",ROW($K$7:$K$65)-MIN(ROW($K$7:$K$65))+1,""),""),ROW()-ROW(A$67)+1))),),"")</f>
        <v/>
      </c>
      <c r="Q120" s="0" t="str">
        <f aca="false" t="array" ref="Q120:Q120">IFERROR(CONCATENATE(TEXT(INDEX($Q$7:$Q$65,SMALL(IF($T$7:$T$65&lt;&gt;"",IF($Q$7:$Q$65&lt;&gt;"",ROW($Q$7:$Q$65)-MIN(ROW($Q$7:$Q$65))+1,""),""),ROW()-ROW(A$67)+1)),"##0"),","),"")</f>
        <v/>
      </c>
      <c r="R120" s="0" t="str">
        <f aca="false" t="array" ref="R120:R120">IFERROR(CONCATENATE((INDEX($T$7:$T$65,SMALL(IF($T$7:$T$65&lt;&gt;"",IF($Q$7:$Q$65&lt;&gt;"",ROW($Q$7:$Q$65)-MIN(ROW($Q$7:$Q$65))+1,""),""),ROW()-ROW(A$67)+1))),","),"")</f>
        <v/>
      </c>
      <c r="S120" s="0" t="str">
        <f aca="false" t="array" ref="S120:S120">IFERROR(CONCATENATE((INDEX($A$7:$A$65,SMALL(IF($T$7:$T$65&lt;&gt;"",IF($Q$7:$Q$65&lt;&gt;"",ROW($Q$7:$Q$65)-MIN(ROW($Q$7:$Q$65))+1,""),""),ROW()-ROW(A$67)+1))),),"")</f>
        <v/>
      </c>
      <c r="W120" s="0" t="str">
        <f aca="false" t="array" ref="W120:W120">IFERROR(CONCATENATE((INDEX($Z$7:$Z$65,SMALL(IF($Z$7:$Z$65&lt;&gt;"",IF($W$7:$W$65&lt;&gt;"",ROW($W$7:$W$65)-MIN(ROW($W$7:$W$65))+1,""),""),ROW()-ROW(A$67)+1)))," "),"")</f>
        <v/>
      </c>
      <c r="X120" s="0" t="str">
        <f aca="false" t="array" ref="X120:X120">IFERROR(CONCATENATE(TEXT(INDEX($W$7:$W$65,SMALL(IF($Z$7:$Z$65&lt;&gt;"",IF($W$7:$W$65&lt;&gt;"",ROW($W$7:$W$65)-MIN(ROW($W$7:$W$65))+1,""),""),ROW()-ROW(A$67)+1)),"##0")," "),"")</f>
        <v/>
      </c>
      <c r="Y120" s="0" t="str">
        <f aca="false" t="array" ref="Y120:Y120">IFERROR(CONCATENATE((INDEX($A$7:$A$65,SMALL(IF($Z$7:$Z$65&lt;&gt;"",IF($W$7:$W$65&lt;&gt;"",ROW($W$7:$W$65)-MIN(ROW($W$7:$W$65))+1,""),""),ROW()-ROW(A$67)+1))),),"")</f>
        <v/>
      </c>
    </row>
    <row r="121" customFormat="false" ht="15" hidden="false" customHeight="false" outlineLevel="0" collapsed="false">
      <c r="K121" s="0" t="str">
        <f aca="false" t="array" ref="K121:K121">IFERROR(CONCATENATE((INDEX($N$7:$N$65,SMALL(IF($N$7:$N$65&lt;&gt;"",IF($K$7:$K$65&lt;&gt;"",ROW($K$7:$K$65)-MIN(ROW($K$7:$K$65))+1,""),""),ROW()-ROW(A$67)+1))),","),"")</f>
        <v/>
      </c>
      <c r="L121" s="0" t="str">
        <f aca="false" t="array" ref="L121:L121">IFERROR(CONCATENATE(TEXT(INDEX($K$7:$K$65,SMALL(IF($N$7:$N$65&lt;&gt;"",IF($K$7:$K$65&lt;&gt;"",ROW($K$7:$K$65)-MIN(ROW($K$7:$K$65))+1,""),""),ROW()-ROW(A$67)+1)),"##0"),","),"")</f>
        <v/>
      </c>
      <c r="M121" s="0" t="str">
        <f aca="false" t="array" ref="M121:M121">IFERROR(CONCATENATE((INDEX($A$7:$A$65,SMALL(IF($N$7:$N$65&lt;&gt;"",IF($K$7:$K$65&lt;&gt;"",ROW($K$7:$K$65)-MIN(ROW($K$7:$K$65))+1,""),""),ROW()-ROW(A$67)+1))),),"")</f>
        <v/>
      </c>
      <c r="Q121" s="0" t="str">
        <f aca="false" t="array" ref="Q121:Q121">IFERROR(CONCATENATE(TEXT(INDEX($Q$7:$Q$65,SMALL(IF($T$7:$T$65&lt;&gt;"",IF($Q$7:$Q$65&lt;&gt;"",ROW($Q$7:$Q$65)-MIN(ROW($Q$7:$Q$65))+1,""),""),ROW()-ROW(A$67)+1)),"##0"),","),"")</f>
        <v/>
      </c>
      <c r="R121" s="0" t="str">
        <f aca="false" t="array" ref="R121:R121">IFERROR(CONCATENATE((INDEX($T$7:$T$65,SMALL(IF($T$7:$T$65&lt;&gt;"",IF($Q$7:$Q$65&lt;&gt;"",ROW($Q$7:$Q$65)-MIN(ROW($Q$7:$Q$65))+1,""),""),ROW()-ROW(A$67)+1))),","),"")</f>
        <v/>
      </c>
      <c r="S121" s="0" t="str">
        <f aca="false" t="array" ref="S121:S121">IFERROR(CONCATENATE((INDEX($A$7:$A$65,SMALL(IF($T$7:$T$65&lt;&gt;"",IF($Q$7:$Q$65&lt;&gt;"",ROW($Q$7:$Q$65)-MIN(ROW($Q$7:$Q$65))+1,""),""),ROW()-ROW(A$67)+1))),),"")</f>
        <v/>
      </c>
      <c r="W121" s="0" t="str">
        <f aca="false" t="array" ref="W121:W121">IFERROR(CONCATENATE((INDEX($Z$7:$Z$65,SMALL(IF($Z$7:$Z$65&lt;&gt;"",IF($W$7:$W$65&lt;&gt;"",ROW($W$7:$W$65)-MIN(ROW($W$7:$W$65))+1,""),""),ROW()-ROW(A$67)+1)))," "),"")</f>
        <v/>
      </c>
      <c r="X121" s="0" t="str">
        <f aca="false" t="array" ref="X121:X121">IFERROR(CONCATENATE(TEXT(INDEX($W$7:$W$65,SMALL(IF($Z$7:$Z$65&lt;&gt;"",IF($W$7:$W$65&lt;&gt;"",ROW($W$7:$W$65)-MIN(ROW($W$7:$W$65))+1,""),""),ROW()-ROW(A$67)+1)),"##0")," "),"")</f>
        <v/>
      </c>
      <c r="Y121" s="0" t="str">
        <f aca="false" t="array" ref="Y121:Y121">IFERROR(CONCATENATE((INDEX($A$7:$A$65,SMALL(IF($Z$7:$Z$65&lt;&gt;"",IF($W$7:$W$65&lt;&gt;"",ROW($W$7:$W$65)-MIN(ROW($W$7:$W$65))+1,""),""),ROW()-ROW(A$67)+1))),),"")</f>
        <v/>
      </c>
    </row>
    <row r="122" customFormat="false" ht="15" hidden="false" customHeight="false" outlineLevel="0" collapsed="false">
      <c r="K122" s="0" t="str">
        <f aca="false" t="array" ref="K122:K122">IFERROR(CONCATENATE((INDEX($N$7:$N$65,SMALL(IF($N$7:$N$65&lt;&gt;"",IF($K$7:$K$65&lt;&gt;"",ROW($K$7:$K$65)-MIN(ROW($K$7:$K$65))+1,""),""),ROW()-ROW(A$67)+1))),","),"")</f>
        <v/>
      </c>
      <c r="L122" s="0" t="str">
        <f aca="false" t="array" ref="L122:L122">IFERROR(CONCATENATE(TEXT(INDEX($K$7:$K$65,SMALL(IF($N$7:$N$65&lt;&gt;"",IF($K$7:$K$65&lt;&gt;"",ROW($K$7:$K$65)-MIN(ROW($K$7:$K$65))+1,""),""),ROW()-ROW(A$67)+1)),"##0"),","),"")</f>
        <v/>
      </c>
      <c r="M122" s="0" t="str">
        <f aca="false" t="array" ref="M122:M122">IFERROR(CONCATENATE((INDEX($A$7:$A$65,SMALL(IF($N$7:$N$65&lt;&gt;"",IF($K$7:$K$65&lt;&gt;"",ROW($K$7:$K$65)-MIN(ROW($K$7:$K$65))+1,""),""),ROW()-ROW(A$67)+1))),),"")</f>
        <v/>
      </c>
      <c r="Q122" s="0" t="str">
        <f aca="false" t="array" ref="Q122:Q122">IFERROR(CONCATENATE(TEXT(INDEX($Q$7:$Q$65,SMALL(IF($T$7:$T$65&lt;&gt;"",IF($Q$7:$Q$65&lt;&gt;"",ROW($Q$7:$Q$65)-MIN(ROW($Q$7:$Q$65))+1,""),""),ROW()-ROW(A$67)+1)),"##0"),","),"")</f>
        <v/>
      </c>
      <c r="R122" s="0" t="str">
        <f aca="false" t="array" ref="R122:R122">IFERROR(CONCATENATE((INDEX($T$7:$T$65,SMALL(IF($T$7:$T$65&lt;&gt;"",IF($Q$7:$Q$65&lt;&gt;"",ROW($Q$7:$Q$65)-MIN(ROW($Q$7:$Q$65))+1,""),""),ROW()-ROW(A$67)+1))),","),"")</f>
        <v/>
      </c>
      <c r="S122" s="0" t="str">
        <f aca="false" t="array" ref="S122:S122">IFERROR(CONCATENATE((INDEX($A$7:$A$65,SMALL(IF($T$7:$T$65&lt;&gt;"",IF($Q$7:$Q$65&lt;&gt;"",ROW($Q$7:$Q$65)-MIN(ROW($Q$7:$Q$65))+1,""),""),ROW()-ROW(A$67)+1))),),"")</f>
        <v/>
      </c>
      <c r="W122" s="0" t="str">
        <f aca="false" t="array" ref="W122:W122">IFERROR(CONCATENATE((INDEX($Z$7:$Z$65,SMALL(IF($Z$7:$Z$65&lt;&gt;"",IF($W$7:$W$65&lt;&gt;"",ROW($W$7:$W$65)-MIN(ROW($W$7:$W$65))+1,""),""),ROW()-ROW(A$67)+1)))," "),"")</f>
        <v/>
      </c>
      <c r="X122" s="0" t="str">
        <f aca="false" t="array" ref="X122:X122">IFERROR(CONCATENATE(TEXT(INDEX($W$7:$W$65,SMALL(IF($Z$7:$Z$65&lt;&gt;"",IF($W$7:$W$65&lt;&gt;"",ROW($W$7:$W$65)-MIN(ROW($W$7:$W$65))+1,""),""),ROW()-ROW(A$67)+1)),"##0")," "),"")</f>
        <v/>
      </c>
      <c r="Y122" s="0" t="str">
        <f aca="false" t="array" ref="Y122:Y122">IFERROR(CONCATENATE((INDEX($A$7:$A$65,SMALL(IF($Z$7:$Z$65&lt;&gt;"",IF($W$7:$W$65&lt;&gt;"",ROW($W$7:$W$65)-MIN(ROW($W$7:$W$65))+1,""),""),ROW()-ROW(A$67)+1))),),"")</f>
        <v/>
      </c>
    </row>
    <row r="123" customFormat="false" ht="15" hidden="false" customHeight="false" outlineLevel="0" collapsed="false">
      <c r="K123" s="0" t="str">
        <f aca="false" t="array" ref="K123:K123">IFERROR(CONCATENATE((INDEX($N$7:$N$65,SMALL(IF($N$7:$N$65&lt;&gt;"",IF($K$7:$K$65&lt;&gt;"",ROW($K$7:$K$65)-MIN(ROW($K$7:$K$65))+1,""),""),ROW()-ROW(A$67)+1))),","),"")</f>
        <v/>
      </c>
      <c r="L123" s="0" t="str">
        <f aca="false" t="array" ref="L123:L123">IFERROR(CONCATENATE(TEXT(INDEX($K$7:$K$65,SMALL(IF($N$7:$N$65&lt;&gt;"",IF($K$7:$K$65&lt;&gt;"",ROW($K$7:$K$65)-MIN(ROW($K$7:$K$65))+1,""),""),ROW()-ROW(A$67)+1)),"##0"),","),"")</f>
        <v/>
      </c>
      <c r="M123" s="0" t="str">
        <f aca="false" t="array" ref="M123:M123">IFERROR(CONCATENATE((INDEX($A$7:$A$65,SMALL(IF($N$7:$N$65&lt;&gt;"",IF($K$7:$K$65&lt;&gt;"",ROW($K$7:$K$65)-MIN(ROW($K$7:$K$65))+1,""),""),ROW()-ROW(A$67)+1))),),"")</f>
        <v/>
      </c>
      <c r="Q123" s="0" t="str">
        <f aca="false" t="array" ref="Q123:Q123">IFERROR(CONCATENATE(TEXT(INDEX($Q$7:$Q$65,SMALL(IF($T$7:$T$65&lt;&gt;"",IF($Q$7:$Q$65&lt;&gt;"",ROW($Q$7:$Q$65)-MIN(ROW($Q$7:$Q$65))+1,""),""),ROW()-ROW(A$67)+1)),"##0"),","),"")</f>
        <v/>
      </c>
      <c r="R123" s="0" t="str">
        <f aca="false" t="array" ref="R123:R123">IFERROR(CONCATENATE((INDEX($T$7:$T$65,SMALL(IF($T$7:$T$65&lt;&gt;"",IF($Q$7:$Q$65&lt;&gt;"",ROW($Q$7:$Q$65)-MIN(ROW($Q$7:$Q$65))+1,""),""),ROW()-ROW(A$67)+1))),","),"")</f>
        <v/>
      </c>
      <c r="S123" s="0" t="str">
        <f aca="false" t="array" ref="S123:S123">IFERROR(CONCATENATE((INDEX($A$7:$A$65,SMALL(IF($T$7:$T$65&lt;&gt;"",IF($Q$7:$Q$65&lt;&gt;"",ROW($Q$7:$Q$65)-MIN(ROW($Q$7:$Q$65))+1,""),""),ROW()-ROW(A$67)+1))),),"")</f>
        <v/>
      </c>
      <c r="W123" s="0" t="str">
        <f aca="false" t="array" ref="W123:W123">IFERROR(CONCATENATE((INDEX($Z$7:$Z$65,SMALL(IF($Z$7:$Z$65&lt;&gt;"",IF($W$7:$W$65&lt;&gt;"",ROW($W$7:$W$65)-MIN(ROW($W$7:$W$65))+1,""),""),ROW()-ROW(A$67)+1)))," "),"")</f>
        <v/>
      </c>
      <c r="X123" s="0" t="str">
        <f aca="false" t="array" ref="X123:X123">IFERROR(CONCATENATE(TEXT(INDEX($W$7:$W$65,SMALL(IF($Z$7:$Z$65&lt;&gt;"",IF($W$7:$W$65&lt;&gt;"",ROW($W$7:$W$65)-MIN(ROW($W$7:$W$65))+1,""),""),ROW()-ROW(A$67)+1)),"##0")," "),"")</f>
        <v/>
      </c>
      <c r="Y123" s="0" t="str">
        <f aca="false" t="array" ref="Y123:Y123">IFERROR(CONCATENATE((INDEX($A$7:$A$65,SMALL(IF($Z$7:$Z$65&lt;&gt;"",IF($W$7:$W$65&lt;&gt;"",ROW($W$7:$W$65)-MIN(ROW($W$7:$W$65))+1,""),""),ROW()-ROW(A$67)+1))),),"")</f>
        <v/>
      </c>
    </row>
    <row r="124" customFormat="false" ht="15" hidden="false" customHeight="false" outlineLevel="0" collapsed="false">
      <c r="K124" s="0" t="str">
        <f aca="false" t="array" ref="K124:K124">IFERROR(CONCATENATE((INDEX($N$7:$N$65,SMALL(IF($N$7:$N$65&lt;&gt;"",IF($K$7:$K$65&lt;&gt;"",ROW($K$7:$K$65)-MIN(ROW($K$7:$K$65))+1,""),""),ROW()-ROW(A$67)+1))),","),"")</f>
        <v/>
      </c>
      <c r="L124" s="0" t="str">
        <f aca="false" t="array" ref="L124:L124">IFERROR(CONCATENATE(TEXT(INDEX($K$7:$K$65,SMALL(IF($N$7:$N$65&lt;&gt;"",IF($K$7:$K$65&lt;&gt;"",ROW($K$7:$K$65)-MIN(ROW($K$7:$K$65))+1,""),""),ROW()-ROW(A$67)+1)),"##0"),","),"")</f>
        <v/>
      </c>
      <c r="M124" s="0" t="str">
        <f aca="false" t="array" ref="M124:M124">IFERROR(CONCATENATE((INDEX($A$7:$A$65,SMALL(IF($N$7:$N$65&lt;&gt;"",IF($K$7:$K$65&lt;&gt;"",ROW($K$7:$K$65)-MIN(ROW($K$7:$K$65))+1,""),""),ROW()-ROW(A$67)+1))),),"")</f>
        <v/>
      </c>
      <c r="Q124" s="0" t="str">
        <f aca="false" t="array" ref="Q124:Q124">IFERROR(CONCATENATE(TEXT(INDEX($Q$7:$Q$65,SMALL(IF($T$7:$T$65&lt;&gt;"",IF($Q$7:$Q$65&lt;&gt;"",ROW($Q$7:$Q$65)-MIN(ROW($Q$7:$Q$65))+1,""),""),ROW()-ROW(A$67)+1)),"##0"),","),"")</f>
        <v/>
      </c>
      <c r="R124" s="0" t="str">
        <f aca="false" t="array" ref="R124:R124">IFERROR(CONCATENATE((INDEX($T$7:$T$65,SMALL(IF($T$7:$T$65&lt;&gt;"",IF($Q$7:$Q$65&lt;&gt;"",ROW($Q$7:$Q$65)-MIN(ROW($Q$7:$Q$65))+1,""),""),ROW()-ROW(A$67)+1))),","),"")</f>
        <v/>
      </c>
      <c r="S124" s="0" t="str">
        <f aca="false" t="array" ref="S124:S124">IFERROR(CONCATENATE((INDEX($A$7:$A$65,SMALL(IF($T$7:$T$65&lt;&gt;"",IF($Q$7:$Q$65&lt;&gt;"",ROW($Q$7:$Q$65)-MIN(ROW($Q$7:$Q$65))+1,""),""),ROW()-ROW(A$67)+1))),),"")</f>
        <v/>
      </c>
      <c r="W124" s="0" t="str">
        <f aca="false" t="array" ref="W124:W124">IFERROR(CONCATENATE((INDEX($Z$7:$Z$65,SMALL(IF($Z$7:$Z$65&lt;&gt;"",IF($W$7:$W$65&lt;&gt;"",ROW($W$7:$W$65)-MIN(ROW($W$7:$W$65))+1,""),""),ROW()-ROW(A$67)+1)))," "),"")</f>
        <v/>
      </c>
      <c r="X124" s="0" t="str">
        <f aca="false" t="array" ref="X124:X124">IFERROR(CONCATENATE(TEXT(INDEX($W$7:$W$65,SMALL(IF($Z$7:$Z$65&lt;&gt;"",IF($W$7:$W$65&lt;&gt;"",ROW($W$7:$W$65)-MIN(ROW($W$7:$W$65))+1,""),""),ROW()-ROW(A$67)+1)),"##0")," "),"")</f>
        <v/>
      </c>
      <c r="Y124" s="0" t="str">
        <f aca="false" t="array" ref="Y124:Y124">IFERROR(CONCATENATE((INDEX($A$7:$A$65,SMALL(IF($Z$7:$Z$65&lt;&gt;"",IF($W$7:$W$65&lt;&gt;"",ROW($W$7:$W$65)-MIN(ROW($W$7:$W$65))+1,""),""),ROW()-ROW(A$67)+1))),),"")</f>
        <v/>
      </c>
    </row>
    <row r="125" customFormat="false" ht="15" hidden="false" customHeight="false" outlineLevel="0" collapsed="false">
      <c r="K125" s="0" t="str">
        <f aca="false" t="array" ref="K125:K125">IFERROR(CONCATENATE((INDEX($N$7:$N$65,SMALL(IF($N$7:$N$65&lt;&gt;"",IF($K$7:$K$65&lt;&gt;"",ROW($K$7:$K$65)-MIN(ROW($K$7:$K$65))+1,""),""),ROW()-ROW(A$67)+1))),","),"")</f>
        <v/>
      </c>
      <c r="L125" s="0" t="str">
        <f aca="false" t="array" ref="L125:L125">IFERROR(CONCATENATE(TEXT(INDEX($K$7:$K$65,SMALL(IF($N$7:$N$65&lt;&gt;"",IF($K$7:$K$65&lt;&gt;"",ROW($K$7:$K$65)-MIN(ROW($K$7:$K$65))+1,""),""),ROW()-ROW(A$67)+1)),"##0"),","),"")</f>
        <v/>
      </c>
      <c r="M125" s="0" t="str">
        <f aca="false" t="array" ref="M125:M125">IFERROR(CONCATENATE((INDEX($A$7:$A$65,SMALL(IF($N$7:$N$65&lt;&gt;"",IF($K$7:$K$65&lt;&gt;"",ROW($K$7:$K$65)-MIN(ROW($K$7:$K$65))+1,""),""),ROW()-ROW(A$67)+1))),),"")</f>
        <v/>
      </c>
      <c r="Q125" s="0" t="str">
        <f aca="false" t="array" ref="Q125:Q125">IFERROR(CONCATENATE(TEXT(INDEX($Q$7:$Q$65,SMALL(IF($T$7:$T$65&lt;&gt;"",IF($Q$7:$Q$65&lt;&gt;"",ROW($Q$7:$Q$65)-MIN(ROW($Q$7:$Q$65))+1,""),""),ROW()-ROW(A$67)+1)),"##0"),","),"")</f>
        <v/>
      </c>
      <c r="R125" s="0" t="str">
        <f aca="false" t="array" ref="R125:R125">IFERROR(CONCATENATE((INDEX($T$7:$T$65,SMALL(IF($T$7:$T$65&lt;&gt;"",IF($Q$7:$Q$65&lt;&gt;"",ROW($Q$7:$Q$65)-MIN(ROW($Q$7:$Q$65))+1,""),""),ROW()-ROW(A$67)+1))),","),"")</f>
        <v/>
      </c>
      <c r="S125" s="0" t="str">
        <f aca="false" t="array" ref="S125:S125">IFERROR(CONCATENATE((INDEX($A$7:$A$65,SMALL(IF($T$7:$T$65&lt;&gt;"",IF($Q$7:$Q$65&lt;&gt;"",ROW($Q$7:$Q$65)-MIN(ROW($Q$7:$Q$65))+1,""),""),ROW()-ROW(A$67)+1))),),"")</f>
        <v/>
      </c>
      <c r="W125" s="0" t="str">
        <f aca="false" t="array" ref="W125:W125">IFERROR(CONCATENATE((INDEX($Z$7:$Z$65,SMALL(IF($Z$7:$Z$65&lt;&gt;"",IF($W$7:$W$65&lt;&gt;"",ROW($W$7:$W$65)-MIN(ROW($W$7:$W$65))+1,""),""),ROW()-ROW(A$67)+1)))," "),"")</f>
        <v/>
      </c>
      <c r="X125" s="0" t="str">
        <f aca="false" t="array" ref="X125:X125">IFERROR(CONCATENATE(TEXT(INDEX($W$7:$W$65,SMALL(IF($Z$7:$Z$65&lt;&gt;"",IF($W$7:$W$65&lt;&gt;"",ROW($W$7:$W$65)-MIN(ROW($W$7:$W$65))+1,""),""),ROW()-ROW(A$67)+1)),"##0")," "),"")</f>
        <v/>
      </c>
      <c r="Y125" s="0" t="str">
        <f aca="false" t="array" ref="Y125:Y125">IFERROR(CONCATENATE((INDEX($A$7:$A$65,SMALL(IF($Z$7:$Z$65&lt;&gt;"",IF($W$7:$W$65&lt;&gt;"",ROW($W$7:$W$65)-MIN(ROW($W$7:$W$65))+1,""),""),ROW()-ROW(A$67)+1))),),"")</f>
        <v/>
      </c>
    </row>
  </sheetData>
  <mergeCells count="4">
    <mergeCell ref="A5:I5"/>
    <mergeCell ref="J5:O5"/>
    <mergeCell ref="P5:U5"/>
    <mergeCell ref="V5:AA5"/>
  </mergeCells>
  <conditionalFormatting sqref="L10">
    <cfRule type="cellIs" priority="2" operator="lessThanOrEqual" aboveAverage="0" equalAverage="0" bottom="0" percent="0" rank="0" text="" dxfId="0">
      <formula>H10</formula>
    </cfRule>
  </conditionalFormatting>
  <conditionalFormatting sqref="L14">
    <cfRule type="cellIs" priority="3" operator="lessThanOrEqual" aboveAverage="0" equalAverage="0" bottom="0" percent="0" rank="0" text="" dxfId="0">
      <formula>H14</formula>
    </cfRule>
  </conditionalFormatting>
  <conditionalFormatting sqref="L15">
    <cfRule type="cellIs" priority="4" operator="lessThanOrEqual" aboveAverage="0" equalAverage="0" bottom="0" percent="0" rank="0" text="" dxfId="0">
      <formula>H15</formula>
    </cfRule>
  </conditionalFormatting>
  <conditionalFormatting sqref="L17">
    <cfRule type="cellIs" priority="5" operator="lessThanOrEqual" aboveAverage="0" equalAverage="0" bottom="0" percent="0" rank="0" text="" dxfId="0">
      <formula>H17</formula>
    </cfRule>
  </conditionalFormatting>
  <conditionalFormatting sqref="L22">
    <cfRule type="cellIs" priority="6" operator="lessThanOrEqual" aboveAverage="0" equalAverage="0" bottom="0" percent="0" rank="0" text="" dxfId="0">
      <formula>H22</formula>
    </cfRule>
  </conditionalFormatting>
  <conditionalFormatting sqref="L23">
    <cfRule type="cellIs" priority="7" operator="lessThanOrEqual" aboveAverage="0" equalAverage="0" bottom="0" percent="0" rank="0" text="" dxfId="0">
      <formula>H23</formula>
    </cfRule>
  </conditionalFormatting>
  <conditionalFormatting sqref="L24">
    <cfRule type="cellIs" priority="8" operator="lessThanOrEqual" aboveAverage="0" equalAverage="0" bottom="0" percent="0" rank="0" text="" dxfId="0">
      <formula>H24</formula>
    </cfRule>
  </conditionalFormatting>
  <conditionalFormatting sqref="L27">
    <cfRule type="cellIs" priority="9" operator="lessThanOrEqual" aboveAverage="0" equalAverage="0" bottom="0" percent="0" rank="0" text="" dxfId="0">
      <formula>H27</formula>
    </cfRule>
  </conditionalFormatting>
  <conditionalFormatting sqref="L28">
    <cfRule type="cellIs" priority="10" operator="lessThanOrEqual" aboveAverage="0" equalAverage="0" bottom="0" percent="0" rank="0" text="" dxfId="0">
      <formula>H28</formula>
    </cfRule>
  </conditionalFormatting>
  <conditionalFormatting sqref="L30">
    <cfRule type="cellIs" priority="11" operator="lessThanOrEqual" aboveAverage="0" equalAverage="0" bottom="0" percent="0" rank="0" text="" dxfId="0">
      <formula>H30</formula>
    </cfRule>
  </conditionalFormatting>
  <conditionalFormatting sqref="L31">
    <cfRule type="cellIs" priority="12" operator="lessThanOrEqual" aboveAverage="0" equalAverage="0" bottom="0" percent="0" rank="0" text="" dxfId="0">
      <formula>H31</formula>
    </cfRule>
  </conditionalFormatting>
  <conditionalFormatting sqref="L35">
    <cfRule type="cellIs" priority="13" operator="lessThanOrEqual" aboveAverage="0" equalAverage="0" bottom="0" percent="0" rank="0" text="" dxfId="0">
      <formula>H35</formula>
    </cfRule>
  </conditionalFormatting>
  <conditionalFormatting sqref="L36">
    <cfRule type="cellIs" priority="14" operator="lessThanOrEqual" aboveAverage="0" equalAverage="0" bottom="0" percent="0" rank="0" text="" dxfId="0">
      <formula>H36</formula>
    </cfRule>
  </conditionalFormatting>
  <conditionalFormatting sqref="L37">
    <cfRule type="cellIs" priority="15" operator="lessThanOrEqual" aboveAverage="0" equalAverage="0" bottom="0" percent="0" rank="0" text="" dxfId="0">
      <formula>H37</formula>
    </cfRule>
  </conditionalFormatting>
  <conditionalFormatting sqref="L43">
    <cfRule type="cellIs" priority="16" operator="lessThanOrEqual" aboveAverage="0" equalAverage="0" bottom="0" percent="0" rank="0" text="" dxfId="0">
      <formula>H43</formula>
    </cfRule>
  </conditionalFormatting>
  <conditionalFormatting sqref="L45">
    <cfRule type="cellIs" priority="17" operator="lessThanOrEqual" aboveAverage="0" equalAverage="0" bottom="0" percent="0" rank="0" text="" dxfId="0">
      <formula>H45</formula>
    </cfRule>
  </conditionalFormatting>
  <conditionalFormatting sqref="L48">
    <cfRule type="cellIs" priority="18" operator="lessThanOrEqual" aboveAverage="0" equalAverage="0" bottom="0" percent="0" rank="0" text="" dxfId="0">
      <formula>H48</formula>
    </cfRule>
  </conditionalFormatting>
  <conditionalFormatting sqref="L55">
    <cfRule type="cellIs" priority="19" operator="lessThanOrEqual" aboveAverage="0" equalAverage="0" bottom="0" percent="0" rank="0" text="" dxfId="0">
      <formula>H55</formula>
    </cfRule>
  </conditionalFormatting>
  <conditionalFormatting sqref="L56">
    <cfRule type="cellIs" priority="20" operator="lessThanOrEqual" aboveAverage="0" equalAverage="0" bottom="0" percent="0" rank="0" text="" dxfId="0">
      <formula>H56</formula>
    </cfRule>
  </conditionalFormatting>
  <conditionalFormatting sqref="L57">
    <cfRule type="cellIs" priority="21" operator="lessThanOrEqual" aboveAverage="0" equalAverage="0" bottom="0" percent="0" rank="0" text="" dxfId="0">
      <formula>H57</formula>
    </cfRule>
  </conditionalFormatting>
  <conditionalFormatting sqref="L58">
    <cfRule type="cellIs" priority="22" operator="lessThanOrEqual" aboveAverage="0" equalAverage="0" bottom="0" percent="0" rank="0" text="" dxfId="0">
      <formula>H58</formula>
    </cfRule>
  </conditionalFormatting>
  <conditionalFormatting sqref="L59">
    <cfRule type="cellIs" priority="23" operator="lessThanOrEqual" aboveAverage="0" equalAverage="0" bottom="0" percent="0" rank="0" text="" dxfId="0">
      <formula>H59</formula>
    </cfRule>
  </conditionalFormatting>
  <conditionalFormatting sqref="L62">
    <cfRule type="cellIs" priority="24" operator="lessThanOrEqual" aboveAverage="0" equalAverage="0" bottom="0" percent="0" rank="0" text="" dxfId="0">
      <formula>H62</formula>
    </cfRule>
  </conditionalFormatting>
  <conditionalFormatting sqref="L65">
    <cfRule type="cellIs" priority="25" operator="lessThanOrEqual" aboveAverage="0" equalAverage="0" bottom="0" percent="0" rank="0" text="" dxfId="0">
      <formula>H65</formula>
    </cfRule>
  </conditionalFormatting>
  <conditionalFormatting sqref="L8">
    <cfRule type="cellIs" priority="26" operator="lessThanOrEqual" aboveAverage="0" equalAverage="0" bottom="0" percent="0" rank="0" text="" dxfId="0">
      <formula>H8</formula>
    </cfRule>
  </conditionalFormatting>
  <conditionalFormatting sqref="M10">
    <cfRule type="cellIs" priority="27" operator="lessThanOrEqual" aboveAverage="0" equalAverage="0" bottom="0" percent="0" rank="0" text="" dxfId="0">
      <formula>I10</formula>
    </cfRule>
  </conditionalFormatting>
  <conditionalFormatting sqref="M14">
    <cfRule type="cellIs" priority="28" operator="lessThanOrEqual" aboveAverage="0" equalAverage="0" bottom="0" percent="0" rank="0" text="" dxfId="0">
      <formula>I14</formula>
    </cfRule>
  </conditionalFormatting>
  <conditionalFormatting sqref="M15">
    <cfRule type="cellIs" priority="29" operator="lessThanOrEqual" aboveAverage="0" equalAverage="0" bottom="0" percent="0" rank="0" text="" dxfId="0">
      <formula>I15</formula>
    </cfRule>
  </conditionalFormatting>
  <conditionalFormatting sqref="M17">
    <cfRule type="cellIs" priority="30" operator="lessThanOrEqual" aboveAverage="0" equalAverage="0" bottom="0" percent="0" rank="0" text="" dxfId="0">
      <formula>I17</formula>
    </cfRule>
  </conditionalFormatting>
  <conditionalFormatting sqref="M22">
    <cfRule type="cellIs" priority="31" operator="lessThanOrEqual" aboveAverage="0" equalAverage="0" bottom="0" percent="0" rank="0" text="" dxfId="0">
      <formula>I22</formula>
    </cfRule>
  </conditionalFormatting>
  <conditionalFormatting sqref="M23">
    <cfRule type="cellIs" priority="32" operator="lessThanOrEqual" aboveAverage="0" equalAverage="0" bottom="0" percent="0" rank="0" text="" dxfId="0">
      <formula>I23</formula>
    </cfRule>
  </conditionalFormatting>
  <conditionalFormatting sqref="M24">
    <cfRule type="cellIs" priority="33" operator="lessThanOrEqual" aboveAverage="0" equalAverage="0" bottom="0" percent="0" rank="0" text="" dxfId="0">
      <formula>I24</formula>
    </cfRule>
  </conditionalFormatting>
  <conditionalFormatting sqref="M27">
    <cfRule type="cellIs" priority="34" operator="lessThanOrEqual" aboveAverage="0" equalAverage="0" bottom="0" percent="0" rank="0" text="" dxfId="0">
      <formula>I27</formula>
    </cfRule>
  </conditionalFormatting>
  <conditionalFormatting sqref="M28">
    <cfRule type="cellIs" priority="35" operator="lessThanOrEqual" aboveAverage="0" equalAverage="0" bottom="0" percent="0" rank="0" text="" dxfId="0">
      <formula>I28</formula>
    </cfRule>
  </conditionalFormatting>
  <conditionalFormatting sqref="M30">
    <cfRule type="cellIs" priority="36" operator="lessThanOrEqual" aboveAverage="0" equalAverage="0" bottom="0" percent="0" rank="0" text="" dxfId="0">
      <formula>I30</formula>
    </cfRule>
  </conditionalFormatting>
  <conditionalFormatting sqref="M31">
    <cfRule type="cellIs" priority="37" operator="lessThanOrEqual" aboveAverage="0" equalAverage="0" bottom="0" percent="0" rank="0" text="" dxfId="0">
      <formula>I31</formula>
    </cfRule>
  </conditionalFormatting>
  <conditionalFormatting sqref="M35">
    <cfRule type="cellIs" priority="38" operator="lessThanOrEqual" aboveAverage="0" equalAverage="0" bottom="0" percent="0" rank="0" text="" dxfId="0">
      <formula>I35</formula>
    </cfRule>
  </conditionalFormatting>
  <conditionalFormatting sqref="M36">
    <cfRule type="cellIs" priority="39" operator="lessThanOrEqual" aboveAverage="0" equalAverage="0" bottom="0" percent="0" rank="0" text="" dxfId="0">
      <formula>I36</formula>
    </cfRule>
  </conditionalFormatting>
  <conditionalFormatting sqref="M37">
    <cfRule type="cellIs" priority="40" operator="lessThanOrEqual" aboveAverage="0" equalAverage="0" bottom="0" percent="0" rank="0" text="" dxfId="0">
      <formula>I37</formula>
    </cfRule>
  </conditionalFormatting>
  <conditionalFormatting sqref="M43">
    <cfRule type="cellIs" priority="41" operator="lessThanOrEqual" aboveAverage="0" equalAverage="0" bottom="0" percent="0" rank="0" text="" dxfId="0">
      <formula>I43</formula>
    </cfRule>
  </conditionalFormatting>
  <conditionalFormatting sqref="M45">
    <cfRule type="cellIs" priority="42" operator="lessThanOrEqual" aboveAverage="0" equalAverage="0" bottom="0" percent="0" rank="0" text="" dxfId="0">
      <formula>I45</formula>
    </cfRule>
  </conditionalFormatting>
  <conditionalFormatting sqref="M48">
    <cfRule type="cellIs" priority="43" operator="lessThanOrEqual" aboveAverage="0" equalAverage="0" bottom="0" percent="0" rank="0" text="" dxfId="0">
      <formula>I48</formula>
    </cfRule>
  </conditionalFormatting>
  <conditionalFormatting sqref="M55">
    <cfRule type="cellIs" priority="44" operator="lessThanOrEqual" aboveAverage="0" equalAverage="0" bottom="0" percent="0" rank="0" text="" dxfId="0">
      <formula>I55</formula>
    </cfRule>
  </conditionalFormatting>
  <conditionalFormatting sqref="M56">
    <cfRule type="cellIs" priority="45" operator="lessThanOrEqual" aboveAverage="0" equalAverage="0" bottom="0" percent="0" rank="0" text="" dxfId="0">
      <formula>I56</formula>
    </cfRule>
  </conditionalFormatting>
  <conditionalFormatting sqref="M57">
    <cfRule type="cellIs" priority="46" operator="lessThanOrEqual" aboveAverage="0" equalAverage="0" bottom="0" percent="0" rank="0" text="" dxfId="0">
      <formula>I57</formula>
    </cfRule>
  </conditionalFormatting>
  <conditionalFormatting sqref="M58">
    <cfRule type="cellIs" priority="47" operator="lessThanOrEqual" aboveAverage="0" equalAverage="0" bottom="0" percent="0" rank="0" text="" dxfId="0">
      <formula>I58</formula>
    </cfRule>
  </conditionalFormatting>
  <conditionalFormatting sqref="M59">
    <cfRule type="cellIs" priority="48" operator="lessThanOrEqual" aboveAverage="0" equalAverage="0" bottom="0" percent="0" rank="0" text="" dxfId="0">
      <formula>I59</formula>
    </cfRule>
  </conditionalFormatting>
  <conditionalFormatting sqref="M62">
    <cfRule type="cellIs" priority="49" operator="lessThanOrEqual" aboveAverage="0" equalAverage="0" bottom="0" percent="0" rank="0" text="" dxfId="0">
      <formula>I62</formula>
    </cfRule>
  </conditionalFormatting>
  <conditionalFormatting sqref="M65">
    <cfRule type="cellIs" priority="50" operator="lessThanOrEqual" aboveAverage="0" equalAverage="0" bottom="0" percent="0" rank="0" text="" dxfId="0">
      <formula>I65</formula>
    </cfRule>
  </conditionalFormatting>
  <conditionalFormatting sqref="M8">
    <cfRule type="cellIs" priority="51" operator="lessThanOrEqual" aboveAverage="0" equalAverage="0" bottom="0" percent="0" rank="0" text="" dxfId="0">
      <formula>I8</formula>
    </cfRule>
  </conditionalFormatting>
  <conditionalFormatting sqref="R10">
    <cfRule type="cellIs" priority="52" operator="lessThanOrEqual" aboveAverage="0" equalAverage="0" bottom="0" percent="0" rank="0" text="" dxfId="0">
      <formula>H10</formula>
    </cfRule>
  </conditionalFormatting>
  <conditionalFormatting sqref="R12">
    <cfRule type="cellIs" priority="53" operator="lessThanOrEqual" aboveAverage="0" equalAverage="0" bottom="0" percent="0" rank="0" text="" dxfId="0">
      <formula>H12</formula>
    </cfRule>
  </conditionalFormatting>
  <conditionalFormatting sqref="R14">
    <cfRule type="cellIs" priority="54" operator="lessThanOrEqual" aboveAverage="0" equalAverage="0" bottom="0" percent="0" rank="0" text="" dxfId="0">
      <formula>H14</formula>
    </cfRule>
  </conditionalFormatting>
  <conditionalFormatting sqref="R15">
    <cfRule type="cellIs" priority="55" operator="lessThanOrEqual" aboveAverage="0" equalAverage="0" bottom="0" percent="0" rank="0" text="" dxfId="0">
      <formula>H15</formula>
    </cfRule>
  </conditionalFormatting>
  <conditionalFormatting sqref="R16">
    <cfRule type="cellIs" priority="56" operator="lessThanOrEqual" aboveAverage="0" equalAverage="0" bottom="0" percent="0" rank="0" text="" dxfId="0">
      <formula>H16</formula>
    </cfRule>
  </conditionalFormatting>
  <conditionalFormatting sqref="R17">
    <cfRule type="cellIs" priority="57" operator="lessThanOrEqual" aboveAverage="0" equalAverage="0" bottom="0" percent="0" rank="0" text="" dxfId="0">
      <formula>H17</formula>
    </cfRule>
  </conditionalFormatting>
  <conditionalFormatting sqref="R19">
    <cfRule type="cellIs" priority="58" operator="lessThanOrEqual" aboveAverage="0" equalAverage="0" bottom="0" percent="0" rank="0" text="" dxfId="0">
      <formula>H19</formula>
    </cfRule>
  </conditionalFormatting>
  <conditionalFormatting sqref="R20">
    <cfRule type="cellIs" priority="59" operator="lessThanOrEqual" aboveAverage="0" equalAverage="0" bottom="0" percent="0" rank="0" text="" dxfId="0">
      <formula>H20</formula>
    </cfRule>
  </conditionalFormatting>
  <conditionalFormatting sqref="R22">
    <cfRule type="cellIs" priority="60" operator="lessThanOrEqual" aboveAverage="0" equalAverage="0" bottom="0" percent="0" rank="0" text="" dxfId="0">
      <formula>H22</formula>
    </cfRule>
  </conditionalFormatting>
  <conditionalFormatting sqref="R23">
    <cfRule type="cellIs" priority="61" operator="lessThanOrEqual" aboveAverage="0" equalAverage="0" bottom="0" percent="0" rank="0" text="" dxfId="0">
      <formula>H23</formula>
    </cfRule>
  </conditionalFormatting>
  <conditionalFormatting sqref="R24">
    <cfRule type="cellIs" priority="62" operator="lessThanOrEqual" aboveAverage="0" equalAverage="0" bottom="0" percent="0" rank="0" text="" dxfId="0">
      <formula>H24</formula>
    </cfRule>
  </conditionalFormatting>
  <conditionalFormatting sqref="R26">
    <cfRule type="cellIs" priority="63" operator="lessThanOrEqual" aboveAverage="0" equalAverage="0" bottom="0" percent="0" rank="0" text="" dxfId="0">
      <formula>H26</formula>
    </cfRule>
  </conditionalFormatting>
  <conditionalFormatting sqref="R27">
    <cfRule type="cellIs" priority="64" operator="lessThanOrEqual" aboveAverage="0" equalAverage="0" bottom="0" percent="0" rank="0" text="" dxfId="0">
      <formula>H27</formula>
    </cfRule>
  </conditionalFormatting>
  <conditionalFormatting sqref="R28">
    <cfRule type="cellIs" priority="65" operator="lessThanOrEqual" aboveAverage="0" equalAverage="0" bottom="0" percent="0" rank="0" text="" dxfId="0">
      <formula>H28</formula>
    </cfRule>
  </conditionalFormatting>
  <conditionalFormatting sqref="R31">
    <cfRule type="cellIs" priority="66" operator="lessThanOrEqual" aboveAverage="0" equalAverage="0" bottom="0" percent="0" rank="0" text="" dxfId="0">
      <formula>H31</formula>
    </cfRule>
  </conditionalFormatting>
  <conditionalFormatting sqref="R34">
    <cfRule type="cellIs" priority="67" operator="lessThanOrEqual" aboveAverage="0" equalAverage="0" bottom="0" percent="0" rank="0" text="" dxfId="0">
      <formula>H34</formula>
    </cfRule>
  </conditionalFormatting>
  <conditionalFormatting sqref="R35">
    <cfRule type="cellIs" priority="68" operator="lessThanOrEqual" aboveAverage="0" equalAverage="0" bottom="0" percent="0" rank="0" text="" dxfId="0">
      <formula>H35</formula>
    </cfRule>
  </conditionalFormatting>
  <conditionalFormatting sqref="R36">
    <cfRule type="cellIs" priority="69" operator="lessThanOrEqual" aboveAverage="0" equalAverage="0" bottom="0" percent="0" rank="0" text="" dxfId="0">
      <formula>H36</formula>
    </cfRule>
  </conditionalFormatting>
  <conditionalFormatting sqref="R37">
    <cfRule type="cellIs" priority="70" operator="lessThanOrEqual" aboveAverage="0" equalAverage="0" bottom="0" percent="0" rank="0" text="" dxfId="0">
      <formula>H37</formula>
    </cfRule>
  </conditionalFormatting>
  <conditionalFormatting sqref="R39">
    <cfRule type="cellIs" priority="71" operator="lessThanOrEqual" aboveAverage="0" equalAverage="0" bottom="0" percent="0" rank="0" text="" dxfId="0">
      <formula>H39</formula>
    </cfRule>
  </conditionalFormatting>
  <conditionalFormatting sqref="R43">
    <cfRule type="cellIs" priority="72" operator="lessThanOrEqual" aboveAverage="0" equalAverage="0" bottom="0" percent="0" rank="0" text="" dxfId="0">
      <formula>H43</formula>
    </cfRule>
  </conditionalFormatting>
  <conditionalFormatting sqref="R44">
    <cfRule type="cellIs" priority="73" operator="lessThanOrEqual" aboveAverage="0" equalAverage="0" bottom="0" percent="0" rank="0" text="" dxfId="0">
      <formula>H44</formula>
    </cfRule>
  </conditionalFormatting>
  <conditionalFormatting sqref="R45">
    <cfRule type="cellIs" priority="74" operator="lessThanOrEqual" aboveAverage="0" equalAverage="0" bottom="0" percent="0" rank="0" text="" dxfId="0">
      <formula>H45</formula>
    </cfRule>
  </conditionalFormatting>
  <conditionalFormatting sqref="R46">
    <cfRule type="cellIs" priority="75" operator="lessThanOrEqual" aboveAverage="0" equalAverage="0" bottom="0" percent="0" rank="0" text="" dxfId="0">
      <formula>H46</formula>
    </cfRule>
  </conditionalFormatting>
  <conditionalFormatting sqref="R47">
    <cfRule type="cellIs" priority="76" operator="lessThanOrEqual" aboveAverage="0" equalAverage="0" bottom="0" percent="0" rank="0" text="" dxfId="0">
      <formula>H47</formula>
    </cfRule>
  </conditionalFormatting>
  <conditionalFormatting sqref="R48">
    <cfRule type="cellIs" priority="77" operator="lessThanOrEqual" aboveAverage="0" equalAverage="0" bottom="0" percent="0" rank="0" text="" dxfId="0">
      <formula>H48</formula>
    </cfRule>
  </conditionalFormatting>
  <conditionalFormatting sqref="R49">
    <cfRule type="cellIs" priority="78" operator="lessThanOrEqual" aboveAverage="0" equalAverage="0" bottom="0" percent="0" rank="0" text="" dxfId="0">
      <formula>H49</formula>
    </cfRule>
  </conditionalFormatting>
  <conditionalFormatting sqref="R51">
    <cfRule type="cellIs" priority="79" operator="lessThanOrEqual" aboveAverage="0" equalAverage="0" bottom="0" percent="0" rank="0" text="" dxfId="0">
      <formula>H51</formula>
    </cfRule>
  </conditionalFormatting>
  <conditionalFormatting sqref="R53">
    <cfRule type="cellIs" priority="80" operator="lessThanOrEqual" aboveAverage="0" equalAverage="0" bottom="0" percent="0" rank="0" text="" dxfId="0">
      <formula>H53</formula>
    </cfRule>
  </conditionalFormatting>
  <conditionalFormatting sqref="R54">
    <cfRule type="cellIs" priority="81" operator="lessThanOrEqual" aboveAverage="0" equalAverage="0" bottom="0" percent="0" rank="0" text="" dxfId="0">
      <formula>H54</formula>
    </cfRule>
  </conditionalFormatting>
  <conditionalFormatting sqref="R55">
    <cfRule type="cellIs" priority="82" operator="lessThanOrEqual" aboveAverage="0" equalAverage="0" bottom="0" percent="0" rank="0" text="" dxfId="0">
      <formula>H55</formula>
    </cfRule>
  </conditionalFormatting>
  <conditionalFormatting sqref="R56">
    <cfRule type="cellIs" priority="83" operator="lessThanOrEqual" aboveAverage="0" equalAverage="0" bottom="0" percent="0" rank="0" text="" dxfId="0">
      <formula>H56</formula>
    </cfRule>
  </conditionalFormatting>
  <conditionalFormatting sqref="R57">
    <cfRule type="cellIs" priority="84" operator="lessThanOrEqual" aboveAverage="0" equalAverage="0" bottom="0" percent="0" rank="0" text="" dxfId="0">
      <formula>H57</formula>
    </cfRule>
  </conditionalFormatting>
  <conditionalFormatting sqref="R58">
    <cfRule type="cellIs" priority="85" operator="lessThanOrEqual" aboveAverage="0" equalAverage="0" bottom="0" percent="0" rank="0" text="" dxfId="0">
      <formula>H58</formula>
    </cfRule>
  </conditionalFormatting>
  <conditionalFormatting sqref="R61">
    <cfRule type="cellIs" priority="86" operator="lessThanOrEqual" aboveAverage="0" equalAverage="0" bottom="0" percent="0" rank="0" text="" dxfId="0">
      <formula>H61</formula>
    </cfRule>
  </conditionalFormatting>
  <conditionalFormatting sqref="R62">
    <cfRule type="cellIs" priority="87" operator="lessThanOrEqual" aboveAverage="0" equalAverage="0" bottom="0" percent="0" rank="0" text="" dxfId="0">
      <formula>H62</formula>
    </cfRule>
  </conditionalFormatting>
  <conditionalFormatting sqref="R65">
    <cfRule type="cellIs" priority="88" operator="lessThanOrEqual" aboveAverage="0" equalAverage="0" bottom="0" percent="0" rank="0" text="" dxfId="0">
      <formula>H65</formula>
    </cfRule>
  </conditionalFormatting>
  <conditionalFormatting sqref="R8">
    <cfRule type="cellIs" priority="89" operator="lessThanOrEqual" aboveAverage="0" equalAverage="0" bottom="0" percent="0" rank="0" text="" dxfId="0">
      <formula>H8</formula>
    </cfRule>
  </conditionalFormatting>
  <conditionalFormatting sqref="R9">
    <cfRule type="cellIs" priority="90" operator="lessThanOrEqual" aboveAverage="0" equalAverage="0" bottom="0" percent="0" rank="0" text="" dxfId="0">
      <formula>H9</formula>
    </cfRule>
  </conditionalFormatting>
  <conditionalFormatting sqref="S10">
    <cfRule type="cellIs" priority="91" operator="lessThanOrEqual" aboveAverage="0" equalAverage="0" bottom="0" percent="0" rank="0" text="" dxfId="0">
      <formula>I10</formula>
    </cfRule>
  </conditionalFormatting>
  <conditionalFormatting sqref="S12">
    <cfRule type="cellIs" priority="92" operator="lessThanOrEqual" aboveAverage="0" equalAverage="0" bottom="0" percent="0" rank="0" text="" dxfId="0">
      <formula>I12</formula>
    </cfRule>
  </conditionalFormatting>
  <conditionalFormatting sqref="S14">
    <cfRule type="cellIs" priority="93" operator="lessThanOrEqual" aboveAverage="0" equalAverage="0" bottom="0" percent="0" rank="0" text="" dxfId="0">
      <formula>I14</formula>
    </cfRule>
  </conditionalFormatting>
  <conditionalFormatting sqref="S15">
    <cfRule type="cellIs" priority="94" operator="lessThanOrEqual" aboveAverage="0" equalAverage="0" bottom="0" percent="0" rank="0" text="" dxfId="0">
      <formula>I15</formula>
    </cfRule>
  </conditionalFormatting>
  <conditionalFormatting sqref="S16">
    <cfRule type="cellIs" priority="95" operator="lessThanOrEqual" aboveAverage="0" equalAverage="0" bottom="0" percent="0" rank="0" text="" dxfId="0">
      <formula>I16</formula>
    </cfRule>
  </conditionalFormatting>
  <conditionalFormatting sqref="S17">
    <cfRule type="cellIs" priority="96" operator="lessThanOrEqual" aboveAverage="0" equalAverage="0" bottom="0" percent="0" rank="0" text="" dxfId="0">
      <formula>I17</formula>
    </cfRule>
  </conditionalFormatting>
  <conditionalFormatting sqref="S19">
    <cfRule type="cellIs" priority="97" operator="lessThanOrEqual" aboveAverage="0" equalAverage="0" bottom="0" percent="0" rank="0" text="" dxfId="0">
      <formula>I19</formula>
    </cfRule>
  </conditionalFormatting>
  <conditionalFormatting sqref="S20">
    <cfRule type="cellIs" priority="98" operator="lessThanOrEqual" aboveAverage="0" equalAverage="0" bottom="0" percent="0" rank="0" text="" dxfId="0">
      <formula>I20</formula>
    </cfRule>
  </conditionalFormatting>
  <conditionalFormatting sqref="S22">
    <cfRule type="cellIs" priority="99" operator="lessThanOrEqual" aboveAverage="0" equalAverage="0" bottom="0" percent="0" rank="0" text="" dxfId="0">
      <formula>I22</formula>
    </cfRule>
  </conditionalFormatting>
  <conditionalFormatting sqref="S23">
    <cfRule type="cellIs" priority="100" operator="lessThanOrEqual" aboveAverage="0" equalAverage="0" bottom="0" percent="0" rank="0" text="" dxfId="0">
      <formula>I23</formula>
    </cfRule>
  </conditionalFormatting>
  <conditionalFormatting sqref="S24">
    <cfRule type="cellIs" priority="101" operator="lessThanOrEqual" aboveAverage="0" equalAverage="0" bottom="0" percent="0" rank="0" text="" dxfId="0">
      <formula>I24</formula>
    </cfRule>
  </conditionalFormatting>
  <conditionalFormatting sqref="S26">
    <cfRule type="cellIs" priority="102" operator="lessThanOrEqual" aboveAverage="0" equalAverage="0" bottom="0" percent="0" rank="0" text="" dxfId="0">
      <formula>I26</formula>
    </cfRule>
  </conditionalFormatting>
  <conditionalFormatting sqref="S27">
    <cfRule type="cellIs" priority="103" operator="lessThanOrEqual" aboveAverage="0" equalAverage="0" bottom="0" percent="0" rank="0" text="" dxfId="0">
      <formula>I27</formula>
    </cfRule>
  </conditionalFormatting>
  <conditionalFormatting sqref="S28">
    <cfRule type="cellIs" priority="104" operator="lessThanOrEqual" aboveAverage="0" equalAverage="0" bottom="0" percent="0" rank="0" text="" dxfId="0">
      <formula>I28</formula>
    </cfRule>
  </conditionalFormatting>
  <conditionalFormatting sqref="S31">
    <cfRule type="cellIs" priority="105" operator="lessThanOrEqual" aboveAverage="0" equalAverage="0" bottom="0" percent="0" rank="0" text="" dxfId="0">
      <formula>I31</formula>
    </cfRule>
  </conditionalFormatting>
  <conditionalFormatting sqref="S34">
    <cfRule type="cellIs" priority="106" operator="lessThanOrEqual" aboveAverage="0" equalAverage="0" bottom="0" percent="0" rank="0" text="" dxfId="0">
      <formula>I34</formula>
    </cfRule>
  </conditionalFormatting>
  <conditionalFormatting sqref="S35">
    <cfRule type="cellIs" priority="107" operator="lessThanOrEqual" aboveAverage="0" equalAverage="0" bottom="0" percent="0" rank="0" text="" dxfId="0">
      <formula>I35</formula>
    </cfRule>
  </conditionalFormatting>
  <conditionalFormatting sqref="S36">
    <cfRule type="cellIs" priority="108" operator="lessThanOrEqual" aboveAverage="0" equalAverage="0" bottom="0" percent="0" rank="0" text="" dxfId="0">
      <formula>I36</formula>
    </cfRule>
  </conditionalFormatting>
  <conditionalFormatting sqref="S37">
    <cfRule type="cellIs" priority="109" operator="lessThanOrEqual" aboveAverage="0" equalAverage="0" bottom="0" percent="0" rank="0" text="" dxfId="0">
      <formula>I37</formula>
    </cfRule>
  </conditionalFormatting>
  <conditionalFormatting sqref="S39">
    <cfRule type="cellIs" priority="110" operator="lessThanOrEqual" aboveAverage="0" equalAverage="0" bottom="0" percent="0" rank="0" text="" dxfId="0">
      <formula>I39</formula>
    </cfRule>
  </conditionalFormatting>
  <conditionalFormatting sqref="S43">
    <cfRule type="cellIs" priority="111" operator="lessThanOrEqual" aboveAverage="0" equalAverage="0" bottom="0" percent="0" rank="0" text="" dxfId="0">
      <formula>I43</formula>
    </cfRule>
  </conditionalFormatting>
  <conditionalFormatting sqref="S44">
    <cfRule type="cellIs" priority="112" operator="lessThanOrEqual" aboveAverage="0" equalAverage="0" bottom="0" percent="0" rank="0" text="" dxfId="0">
      <formula>I44</formula>
    </cfRule>
  </conditionalFormatting>
  <conditionalFormatting sqref="S45">
    <cfRule type="cellIs" priority="113" operator="lessThanOrEqual" aboveAverage="0" equalAverage="0" bottom="0" percent="0" rank="0" text="" dxfId="0">
      <formula>I45</formula>
    </cfRule>
  </conditionalFormatting>
  <conditionalFormatting sqref="S46">
    <cfRule type="cellIs" priority="114" operator="lessThanOrEqual" aboveAverage="0" equalAverage="0" bottom="0" percent="0" rank="0" text="" dxfId="0">
      <formula>I46</formula>
    </cfRule>
  </conditionalFormatting>
  <conditionalFormatting sqref="S47">
    <cfRule type="cellIs" priority="115" operator="lessThanOrEqual" aboveAverage="0" equalAverage="0" bottom="0" percent="0" rank="0" text="" dxfId="0">
      <formula>I47</formula>
    </cfRule>
  </conditionalFormatting>
  <conditionalFormatting sqref="S48">
    <cfRule type="cellIs" priority="116" operator="lessThanOrEqual" aboveAverage="0" equalAverage="0" bottom="0" percent="0" rank="0" text="" dxfId="0">
      <formula>I48</formula>
    </cfRule>
  </conditionalFormatting>
  <conditionalFormatting sqref="S49">
    <cfRule type="cellIs" priority="117" operator="lessThanOrEqual" aboveAverage="0" equalAverage="0" bottom="0" percent="0" rank="0" text="" dxfId="0">
      <formula>I49</formula>
    </cfRule>
  </conditionalFormatting>
  <conditionalFormatting sqref="S51">
    <cfRule type="cellIs" priority="118" operator="lessThanOrEqual" aboveAverage="0" equalAverage="0" bottom="0" percent="0" rank="0" text="" dxfId="0">
      <formula>I51</formula>
    </cfRule>
  </conditionalFormatting>
  <conditionalFormatting sqref="S53">
    <cfRule type="cellIs" priority="119" operator="lessThanOrEqual" aboveAverage="0" equalAverage="0" bottom="0" percent="0" rank="0" text="" dxfId="0">
      <formula>I53</formula>
    </cfRule>
  </conditionalFormatting>
  <conditionalFormatting sqref="S54">
    <cfRule type="cellIs" priority="120" operator="lessThanOrEqual" aboveAverage="0" equalAverage="0" bottom="0" percent="0" rank="0" text="" dxfId="0">
      <formula>I54</formula>
    </cfRule>
  </conditionalFormatting>
  <conditionalFormatting sqref="S55">
    <cfRule type="cellIs" priority="121" operator="lessThanOrEqual" aboveAverage="0" equalAverage="0" bottom="0" percent="0" rank="0" text="" dxfId="0">
      <formula>I55</formula>
    </cfRule>
  </conditionalFormatting>
  <conditionalFormatting sqref="S56">
    <cfRule type="cellIs" priority="122" operator="lessThanOrEqual" aboveAverage="0" equalAverage="0" bottom="0" percent="0" rank="0" text="" dxfId="0">
      <formula>I56</formula>
    </cfRule>
  </conditionalFormatting>
  <conditionalFormatting sqref="S57">
    <cfRule type="cellIs" priority="123" operator="lessThanOrEqual" aboveAverage="0" equalAverage="0" bottom="0" percent="0" rank="0" text="" dxfId="0">
      <formula>I57</formula>
    </cfRule>
  </conditionalFormatting>
  <conditionalFormatting sqref="S58">
    <cfRule type="cellIs" priority="124" operator="lessThanOrEqual" aboveAverage="0" equalAverage="0" bottom="0" percent="0" rank="0" text="" dxfId="0">
      <formula>I58</formula>
    </cfRule>
  </conditionalFormatting>
  <conditionalFormatting sqref="S61">
    <cfRule type="cellIs" priority="125" operator="lessThanOrEqual" aboveAverage="0" equalAverage="0" bottom="0" percent="0" rank="0" text="" dxfId="0">
      <formula>I61</formula>
    </cfRule>
  </conditionalFormatting>
  <conditionalFormatting sqref="S62">
    <cfRule type="cellIs" priority="126" operator="lessThanOrEqual" aboveAverage="0" equalAverage="0" bottom="0" percent="0" rank="0" text="" dxfId="0">
      <formula>I62</formula>
    </cfRule>
  </conditionalFormatting>
  <conditionalFormatting sqref="S65">
    <cfRule type="cellIs" priority="127" operator="lessThanOrEqual" aboveAverage="0" equalAverage="0" bottom="0" percent="0" rank="0" text="" dxfId="0">
      <formula>I65</formula>
    </cfRule>
  </conditionalFormatting>
  <conditionalFormatting sqref="S8">
    <cfRule type="cellIs" priority="128" operator="lessThanOrEqual" aboveAverage="0" equalAverage="0" bottom="0" percent="0" rank="0" text="" dxfId="0">
      <formula>I8</formula>
    </cfRule>
  </conditionalFormatting>
  <conditionalFormatting sqref="S9">
    <cfRule type="cellIs" priority="129" operator="lessThanOrEqual" aboveAverage="0" equalAverage="0" bottom="0" percent="0" rank="0" text="" dxfId="0">
      <formula>I9</formula>
    </cfRule>
  </conditionalFormatting>
  <conditionalFormatting sqref="X12">
    <cfRule type="cellIs" priority="130" operator="lessThanOrEqual" aboveAverage="0" equalAverage="0" bottom="0" percent="0" rank="0" text="" dxfId="0">
      <formula>H12</formula>
    </cfRule>
  </conditionalFormatting>
  <conditionalFormatting sqref="X15">
    <cfRule type="cellIs" priority="131" operator="lessThanOrEqual" aboveAverage="0" equalAverage="0" bottom="0" percent="0" rank="0" text="" dxfId="0">
      <formula>H15</formula>
    </cfRule>
  </conditionalFormatting>
  <conditionalFormatting sqref="X18">
    <cfRule type="cellIs" priority="132" operator="lessThanOrEqual" aboveAverage="0" equalAverage="0" bottom="0" percent="0" rank="0" text="" dxfId="0">
      <formula>H18</formula>
    </cfRule>
  </conditionalFormatting>
  <conditionalFormatting sqref="X19">
    <cfRule type="cellIs" priority="133" operator="lessThanOrEqual" aboveAverage="0" equalAverage="0" bottom="0" percent="0" rank="0" text="" dxfId="0">
      <formula>H19</formula>
    </cfRule>
  </conditionalFormatting>
  <conditionalFormatting sqref="X22">
    <cfRule type="cellIs" priority="134" operator="lessThanOrEqual" aboveAverage="0" equalAverage="0" bottom="0" percent="0" rank="0" text="" dxfId="0">
      <formula>H22</formula>
    </cfRule>
  </conditionalFormatting>
  <conditionalFormatting sqref="X23">
    <cfRule type="cellIs" priority="135" operator="lessThanOrEqual" aboveAverage="0" equalAverage="0" bottom="0" percent="0" rank="0" text="" dxfId="0">
      <formula>H23</formula>
    </cfRule>
  </conditionalFormatting>
  <conditionalFormatting sqref="X27">
    <cfRule type="cellIs" priority="136" operator="lessThanOrEqual" aboveAverage="0" equalAverage="0" bottom="0" percent="0" rank="0" text="" dxfId="0">
      <formula>H27</formula>
    </cfRule>
  </conditionalFormatting>
  <conditionalFormatting sqref="X30">
    <cfRule type="cellIs" priority="137" operator="lessThanOrEqual" aboveAverage="0" equalAverage="0" bottom="0" percent="0" rank="0" text="" dxfId="0">
      <formula>H30</formula>
    </cfRule>
  </conditionalFormatting>
  <conditionalFormatting sqref="X34">
    <cfRule type="cellIs" priority="138" operator="lessThanOrEqual" aboveAverage="0" equalAverage="0" bottom="0" percent="0" rank="0" text="" dxfId="0">
      <formula>H34</formula>
    </cfRule>
  </conditionalFormatting>
  <conditionalFormatting sqref="X43">
    <cfRule type="cellIs" priority="139" operator="lessThanOrEqual" aboveAverage="0" equalAverage="0" bottom="0" percent="0" rank="0" text="" dxfId="0">
      <formula>H43</formula>
    </cfRule>
  </conditionalFormatting>
  <conditionalFormatting sqref="X45">
    <cfRule type="cellIs" priority="140" operator="lessThanOrEqual" aboveAverage="0" equalAverage="0" bottom="0" percent="0" rank="0" text="" dxfId="0">
      <formula>H45</formula>
    </cfRule>
  </conditionalFormatting>
  <conditionalFormatting sqref="X46">
    <cfRule type="cellIs" priority="141" operator="lessThanOrEqual" aboveAverage="0" equalAverage="0" bottom="0" percent="0" rank="0" text="" dxfId="0">
      <formula>H46</formula>
    </cfRule>
  </conditionalFormatting>
  <conditionalFormatting sqref="X48">
    <cfRule type="cellIs" priority="142" operator="lessThanOrEqual" aboveAverage="0" equalAverage="0" bottom="0" percent="0" rank="0" text="" dxfId="0">
      <formula>H48</formula>
    </cfRule>
  </conditionalFormatting>
  <conditionalFormatting sqref="X49">
    <cfRule type="cellIs" priority="143" operator="lessThanOrEqual" aboveAverage="0" equalAverage="0" bottom="0" percent="0" rank="0" text="" dxfId="0">
      <formula>H49</formula>
    </cfRule>
  </conditionalFormatting>
  <conditionalFormatting sqref="X53">
    <cfRule type="cellIs" priority="144" operator="lessThanOrEqual" aboveAverage="0" equalAverage="0" bottom="0" percent="0" rank="0" text="" dxfId="0">
      <formula>H53</formula>
    </cfRule>
  </conditionalFormatting>
  <conditionalFormatting sqref="X55">
    <cfRule type="cellIs" priority="145" operator="lessThanOrEqual" aboveAverage="0" equalAverage="0" bottom="0" percent="0" rank="0" text="" dxfId="0">
      <formula>H55</formula>
    </cfRule>
  </conditionalFormatting>
  <conditionalFormatting sqref="X57">
    <cfRule type="cellIs" priority="146" operator="lessThanOrEqual" aboveAverage="0" equalAverage="0" bottom="0" percent="0" rank="0" text="" dxfId="0">
      <formula>H57</formula>
    </cfRule>
  </conditionalFormatting>
  <conditionalFormatting sqref="X59">
    <cfRule type="cellIs" priority="147" operator="lessThanOrEqual" aboveAverage="0" equalAverage="0" bottom="0" percent="0" rank="0" text="" dxfId="0">
      <formula>H59</formula>
    </cfRule>
  </conditionalFormatting>
  <conditionalFormatting sqref="X61">
    <cfRule type="cellIs" priority="148" operator="lessThanOrEqual" aboveAverage="0" equalAverage="0" bottom="0" percent="0" rank="0" text="" dxfId="0">
      <formula>H61</formula>
    </cfRule>
  </conditionalFormatting>
  <conditionalFormatting sqref="X62">
    <cfRule type="cellIs" priority="149" operator="lessThanOrEqual" aboveAverage="0" equalAverage="0" bottom="0" percent="0" rank="0" text="" dxfId="0">
      <formula>H62</formula>
    </cfRule>
  </conditionalFormatting>
  <conditionalFormatting sqref="X64">
    <cfRule type="cellIs" priority="150" operator="lessThanOrEqual" aboveAverage="0" equalAverage="0" bottom="0" percent="0" rank="0" text="" dxfId="0">
      <formula>H64</formula>
    </cfRule>
  </conditionalFormatting>
  <conditionalFormatting sqref="X65">
    <cfRule type="cellIs" priority="151" operator="lessThanOrEqual" aboveAverage="0" equalAverage="0" bottom="0" percent="0" rank="0" text="" dxfId="0">
      <formula>H65</formula>
    </cfRule>
  </conditionalFormatting>
  <conditionalFormatting sqref="X8">
    <cfRule type="cellIs" priority="152" operator="lessThanOrEqual" aboveAverage="0" equalAverage="0" bottom="0" percent="0" rank="0" text="" dxfId="0">
      <formula>H8</formula>
    </cfRule>
  </conditionalFormatting>
  <conditionalFormatting sqref="X9">
    <cfRule type="cellIs" priority="153" operator="lessThanOrEqual" aboveAverage="0" equalAverage="0" bottom="0" percent="0" rank="0" text="" dxfId="0">
      <formula>H9</formula>
    </cfRule>
  </conditionalFormatting>
  <conditionalFormatting sqref="Y12">
    <cfRule type="cellIs" priority="154" operator="lessThanOrEqual" aboveAverage="0" equalAverage="0" bottom="0" percent="0" rank="0" text="" dxfId="0">
      <formula>I12</formula>
    </cfRule>
  </conditionalFormatting>
  <conditionalFormatting sqref="Y15">
    <cfRule type="cellIs" priority="155" operator="lessThanOrEqual" aboveAverage="0" equalAverage="0" bottom="0" percent="0" rank="0" text="" dxfId="0">
      <formula>I15</formula>
    </cfRule>
  </conditionalFormatting>
  <conditionalFormatting sqref="Y18">
    <cfRule type="cellIs" priority="156" operator="lessThanOrEqual" aboveAverage="0" equalAverage="0" bottom="0" percent="0" rank="0" text="" dxfId="0">
      <formula>I18</formula>
    </cfRule>
  </conditionalFormatting>
  <conditionalFormatting sqref="Y19">
    <cfRule type="cellIs" priority="157" operator="lessThanOrEqual" aboveAverage="0" equalAverage="0" bottom="0" percent="0" rank="0" text="" dxfId="0">
      <formula>I19</formula>
    </cfRule>
  </conditionalFormatting>
  <conditionalFormatting sqref="Y22">
    <cfRule type="cellIs" priority="158" operator="lessThanOrEqual" aboveAverage="0" equalAverage="0" bottom="0" percent="0" rank="0" text="" dxfId="0">
      <formula>I22</formula>
    </cfRule>
  </conditionalFormatting>
  <conditionalFormatting sqref="Y23">
    <cfRule type="cellIs" priority="159" operator="lessThanOrEqual" aboveAverage="0" equalAverage="0" bottom="0" percent="0" rank="0" text="" dxfId="0">
      <formula>I23</formula>
    </cfRule>
  </conditionalFormatting>
  <conditionalFormatting sqref="Y27">
    <cfRule type="cellIs" priority="160" operator="lessThanOrEqual" aboveAverage="0" equalAverage="0" bottom="0" percent="0" rank="0" text="" dxfId="0">
      <formula>I27</formula>
    </cfRule>
  </conditionalFormatting>
  <conditionalFormatting sqref="Y30">
    <cfRule type="cellIs" priority="161" operator="lessThanOrEqual" aboveAverage="0" equalAverage="0" bottom="0" percent="0" rank="0" text="" dxfId="0">
      <formula>I30</formula>
    </cfRule>
  </conditionalFormatting>
  <conditionalFormatting sqref="Y34">
    <cfRule type="cellIs" priority="162" operator="lessThanOrEqual" aboveAverage="0" equalAverage="0" bottom="0" percent="0" rank="0" text="" dxfId="0">
      <formula>I34</formula>
    </cfRule>
  </conditionalFormatting>
  <conditionalFormatting sqref="Y43">
    <cfRule type="cellIs" priority="163" operator="lessThanOrEqual" aboveAverage="0" equalAverage="0" bottom="0" percent="0" rank="0" text="" dxfId="0">
      <formula>I43</formula>
    </cfRule>
  </conditionalFormatting>
  <conditionalFormatting sqref="Y45">
    <cfRule type="cellIs" priority="164" operator="lessThanOrEqual" aboveAverage="0" equalAverage="0" bottom="0" percent="0" rank="0" text="" dxfId="0">
      <formula>I45</formula>
    </cfRule>
  </conditionalFormatting>
  <conditionalFormatting sqref="Y46">
    <cfRule type="cellIs" priority="165" operator="lessThanOrEqual" aboveAverage="0" equalAverage="0" bottom="0" percent="0" rank="0" text="" dxfId="0">
      <formula>I46</formula>
    </cfRule>
  </conditionalFormatting>
  <conditionalFormatting sqref="Y48">
    <cfRule type="cellIs" priority="166" operator="lessThanOrEqual" aboveAverage="0" equalAverage="0" bottom="0" percent="0" rank="0" text="" dxfId="0">
      <formula>I48</formula>
    </cfRule>
  </conditionalFormatting>
  <conditionalFormatting sqref="Y49">
    <cfRule type="cellIs" priority="167" operator="lessThanOrEqual" aboveAverage="0" equalAverage="0" bottom="0" percent="0" rank="0" text="" dxfId="0">
      <formula>I49</formula>
    </cfRule>
  </conditionalFormatting>
  <conditionalFormatting sqref="Y53">
    <cfRule type="cellIs" priority="168" operator="lessThanOrEqual" aboveAverage="0" equalAverage="0" bottom="0" percent="0" rank="0" text="" dxfId="0">
      <formula>I53</formula>
    </cfRule>
  </conditionalFormatting>
  <conditionalFormatting sqref="Y55">
    <cfRule type="cellIs" priority="169" operator="lessThanOrEqual" aboveAverage="0" equalAverage="0" bottom="0" percent="0" rank="0" text="" dxfId="0">
      <formula>I55</formula>
    </cfRule>
  </conditionalFormatting>
  <conditionalFormatting sqref="Y57">
    <cfRule type="cellIs" priority="170" operator="lessThanOrEqual" aboveAverage="0" equalAverage="0" bottom="0" percent="0" rank="0" text="" dxfId="0">
      <formula>I57</formula>
    </cfRule>
  </conditionalFormatting>
  <conditionalFormatting sqref="Y59">
    <cfRule type="cellIs" priority="171" operator="lessThanOrEqual" aboveAverage="0" equalAverage="0" bottom="0" percent="0" rank="0" text="" dxfId="0">
      <formula>I59</formula>
    </cfRule>
  </conditionalFormatting>
  <conditionalFormatting sqref="Y61">
    <cfRule type="cellIs" priority="172" operator="lessThanOrEqual" aboveAverage="0" equalAverage="0" bottom="0" percent="0" rank="0" text="" dxfId="0">
      <formula>I61</formula>
    </cfRule>
  </conditionalFormatting>
  <conditionalFormatting sqref="Y62">
    <cfRule type="cellIs" priority="173" operator="lessThanOrEqual" aboveAverage="0" equalAverage="0" bottom="0" percent="0" rank="0" text="" dxfId="0">
      <formula>I62</formula>
    </cfRule>
  </conditionalFormatting>
  <conditionalFormatting sqref="Y64">
    <cfRule type="cellIs" priority="174" operator="lessThanOrEqual" aboveAverage="0" equalAverage="0" bottom="0" percent="0" rank="0" text="" dxfId="0">
      <formula>I64</formula>
    </cfRule>
  </conditionalFormatting>
  <conditionalFormatting sqref="Y65">
    <cfRule type="cellIs" priority="175" operator="lessThanOrEqual" aboveAverage="0" equalAverage="0" bottom="0" percent="0" rank="0" text="" dxfId="0">
      <formula>I65</formula>
    </cfRule>
  </conditionalFormatting>
  <conditionalFormatting sqref="Y8">
    <cfRule type="cellIs" priority="176" operator="lessThanOrEqual" aboveAverage="0" equalAverage="0" bottom="0" percent="0" rank="0" text="" dxfId="0">
      <formula>I8</formula>
    </cfRule>
  </conditionalFormatting>
  <conditionalFormatting sqref="Y9">
    <cfRule type="cellIs" priority="177" operator="lessThanOrEqual" aboveAverage="0" equalAverage="0" bottom="0" percent="0" rank="0" text="" dxfId="0">
      <formula>I9</formula>
    </cfRule>
  </conditionalFormatting>
  <hyperlinks>
    <hyperlink ref="AA13" r:id="rId2" display="Link"/>
    <hyperlink ref="O14" r:id="rId3" display="Link"/>
    <hyperlink ref="AA14" r:id="rId4" display="Link"/>
    <hyperlink ref="O15" r:id="rId5" display="Link"/>
    <hyperlink ref="U15" r:id="rId6" display="Link"/>
    <hyperlink ref="O16" r:id="rId7" display="Link"/>
    <hyperlink ref="U16" r:id="rId8" display="Link"/>
    <hyperlink ref="O17" r:id="rId9" display="Link"/>
    <hyperlink ref="U17" r:id="rId10" display="Link"/>
    <hyperlink ref="AA17" r:id="rId11" display="Link"/>
    <hyperlink ref="O18" r:id="rId12" display="Link"/>
    <hyperlink ref="U18" r:id="rId13" display="Link"/>
    <hyperlink ref="O19" r:id="rId14" display="Link"/>
    <hyperlink ref="U19" r:id="rId15" display="Link"/>
    <hyperlink ref="AA19" r:id="rId16" display="Link"/>
    <hyperlink ref="O20" r:id="rId17" display="Link"/>
    <hyperlink ref="U20" r:id="rId18" display="Link"/>
    <hyperlink ref="AA20" r:id="rId19" display="Link"/>
    <hyperlink ref="O21" r:id="rId20" display="Link"/>
    <hyperlink ref="U21" r:id="rId21" display="Link"/>
    <hyperlink ref="O22" r:id="rId22" display="Link"/>
    <hyperlink ref="U22" r:id="rId23" display="Link"/>
    <hyperlink ref="AA22" r:id="rId24" display="Link"/>
    <hyperlink ref="AA23" r:id="rId25" display="Link"/>
    <hyperlink ref="U24" r:id="rId26" display="Link"/>
    <hyperlink ref="AA24" r:id="rId27" display="Link"/>
    <hyperlink ref="U25" r:id="rId28" display="Link"/>
    <hyperlink ref="AA25" r:id="rId29" display="Link"/>
    <hyperlink ref="U26" r:id="rId30" display="Link"/>
    <hyperlink ref="AA26" r:id="rId31" display="Link"/>
    <hyperlink ref="U27" r:id="rId32" display="Link"/>
    <hyperlink ref="AA27" r:id="rId33" display="Link"/>
    <hyperlink ref="U30" r:id="rId34" display="Link"/>
    <hyperlink ref="U31" r:id="rId35" display="Link"/>
    <hyperlink ref="O32" r:id="rId36" display="Link"/>
    <hyperlink ref="AA32" r:id="rId37" display="Link"/>
    <hyperlink ref="U34" r:id="rId38" display="Link"/>
    <hyperlink ref="U35" r:id="rId39" display="Link"/>
    <hyperlink ref="U39" r:id="rId40" display="Link"/>
    <hyperlink ref="AA39" r:id="rId41" display="Link"/>
    <hyperlink ref="U40" r:id="rId42" display="Link"/>
    <hyperlink ref="U42" r:id="rId43" display="Link"/>
    <hyperlink ref="U43" r:id="rId44" display="Link"/>
    <hyperlink ref="U45" r:id="rId45" display="Link"/>
    <hyperlink ref="U46" r:id="rId46" display="Link"/>
    <hyperlink ref="AA46" r:id="rId47" display="Link"/>
    <hyperlink ref="O47" r:id="rId48" display="Link"/>
    <hyperlink ref="U47" r:id="rId49" display="Link"/>
    <hyperlink ref="O48" r:id="rId50" display="Link"/>
    <hyperlink ref="U48" r:id="rId51" display="Link"/>
    <hyperlink ref="O49" r:id="rId52" display="Link"/>
    <hyperlink ref="U49" r:id="rId53" display="Link"/>
    <hyperlink ref="O50" r:id="rId54" display="Link"/>
    <hyperlink ref="U50" r:id="rId55" display="Link"/>
    <hyperlink ref="O51" r:id="rId56" display="Link"/>
    <hyperlink ref="U51" r:id="rId57" display="Link"/>
    <hyperlink ref="O52" r:id="rId58" display="Link"/>
    <hyperlink ref="U52" r:id="rId59" display="Link"/>
    <hyperlink ref="O53" r:id="rId60" display="Link"/>
    <hyperlink ref="U53" r:id="rId61" display="Link"/>
    <hyperlink ref="O55" r:id="rId62" display="Link"/>
    <hyperlink ref="U55" r:id="rId63" display="Link"/>
    <hyperlink ref="AA55" r:id="rId64" display="Link"/>
    <hyperlink ref="O56" r:id="rId65" display="Link"/>
    <hyperlink ref="U56" r:id="rId66" display="Link"/>
    <hyperlink ref="AA56" r:id="rId67" display="Link"/>
    <hyperlink ref="O57" r:id="rId68" display="Link"/>
    <hyperlink ref="U57" r:id="rId69" display="Link"/>
    <hyperlink ref="AA57" r:id="rId70" display="Link"/>
    <hyperlink ref="O58" r:id="rId71" display="Link"/>
    <hyperlink ref="U58" r:id="rId72" display="Link"/>
    <hyperlink ref="AA58" r:id="rId73" display="Link"/>
    <hyperlink ref="U59" r:id="rId74" display="Link"/>
    <hyperlink ref="AA59" r:id="rId75" display="Link"/>
    <hyperlink ref="O60" r:id="rId76" display="Link"/>
    <hyperlink ref="U60" r:id="rId77" display="Link"/>
    <hyperlink ref="AA60" r:id="rId78" display="Link"/>
    <hyperlink ref="O61" r:id="rId79" display="Link"/>
    <hyperlink ref="U61" r:id="rId80" display="Link"/>
    <hyperlink ref="AA61" r:id="rId81" display="Link"/>
    <hyperlink ref="O62" r:id="rId82" display="Link"/>
    <hyperlink ref="U62" r:id="rId83" display="Link"/>
    <hyperlink ref="AA62" r:id="rId84" display="Link"/>
    <hyperlink ref="O63" r:id="rId85" display="Link"/>
    <hyperlink ref="U63" r:id="rId86" display="Link"/>
    <hyperlink ref="AA63" r:id="rId87" display="Link"/>
    <hyperlink ref="U65" r:id="rId88" display="Link"/>
    <hyperlink ref="AA65" r:id="rId89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2015-12-07T13:56:57Z</dcterms:created>
  <dc:language>en-IN</dc:language>
  <cp:lastModifiedBy>Anool Mahidharia</cp:lastModifiedBy>
  <dcterms:modified xsi:type="dcterms:W3CDTF">2015-12-07T14:02:59Z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