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919" firstSheet="9" activeTab="11"/>
  </bookViews>
  <sheets>
    <sheet name="百禾-21.02计算" sheetId="4" r:id="rId1"/>
    <sheet name="百禾-21.03计算 " sheetId="14" r:id="rId2"/>
    <sheet name="合诺-21.02计算" sheetId="2" r:id="rId3"/>
    <sheet name="合诺-21.03计算" sheetId="15" r:id="rId4"/>
    <sheet name="辰星-21.02计算" sheetId="9" r:id="rId5"/>
    <sheet name="辰星-21.03计算 " sheetId="13" r:id="rId6"/>
    <sheet name="新惠-21.02计算" sheetId="10" r:id="rId7"/>
    <sheet name="新惠-21.03计算 " sheetId="16" r:id="rId8"/>
    <sheet name="乘方-21.03计算 " sheetId="22" r:id="rId9"/>
    <sheet name="敏乐-21.02月" sheetId="11" r:id="rId10"/>
    <sheet name="敏乐-21.03" sheetId="17" r:id="rId11"/>
    <sheet name="敏乐-21.04" sheetId="24" r:id="rId12"/>
    <sheet name="和兴智能-21.02" sheetId="3" r:id="rId13"/>
    <sheet name="和兴智能-21.03" sheetId="19" r:id="rId14"/>
    <sheet name="三将贸易-2021.02月" sheetId="12" r:id="rId15"/>
    <sheet name="三将贸易-2021.03" sheetId="20" r:id="rId16"/>
    <sheet name="乘方-2021.03 (2)" sheetId="23" r:id="rId17"/>
    <sheet name="雪山纸业-21.02" sheetId="7" r:id="rId18"/>
    <sheet name="雪山纸业-21.03" sheetId="18" r:id="rId19"/>
    <sheet name="佳河成套-21.02" sheetId="6" r:id="rId20"/>
    <sheet name="佳河成套-21.03" sheetId="21" r:id="rId21"/>
    <sheet name="Sheet1" sheetId="8" r:id="rId22"/>
  </sheets>
  <calcPr calcId="144525"/>
</workbook>
</file>

<file path=xl/sharedStrings.xml><?xml version="1.0" encoding="utf-8"?>
<sst xmlns="http://schemas.openxmlformats.org/spreadsheetml/2006/main" count="690" uniqueCount="114">
  <si>
    <t>温州百禾窗饰2021.02月</t>
  </si>
  <si>
    <t>序号</t>
  </si>
  <si>
    <t>发票号码</t>
  </si>
  <si>
    <t>销项金额</t>
  </si>
  <si>
    <t>销项税额</t>
  </si>
  <si>
    <t>税价合计</t>
  </si>
  <si>
    <t>进项金额</t>
  </si>
  <si>
    <t>进项税额</t>
  </si>
  <si>
    <t>未认证金额</t>
  </si>
  <si>
    <t>未认证税额</t>
  </si>
  <si>
    <t>13份专票</t>
  </si>
  <si>
    <t>1份普票</t>
  </si>
  <si>
    <t>合计</t>
  </si>
  <si>
    <t>合计：</t>
  </si>
  <si>
    <t>合计金额</t>
  </si>
  <si>
    <t>上期累计收入</t>
  </si>
  <si>
    <t>上期累计已交增值税</t>
  </si>
  <si>
    <t>1-本月应交增值税</t>
  </si>
  <si>
    <t>上期留抵</t>
  </si>
  <si>
    <t>本月应交增值税</t>
  </si>
  <si>
    <t>本月交增值税</t>
  </si>
  <si>
    <t>本月进项税</t>
  </si>
  <si>
    <t>1-本月交的增值税</t>
  </si>
  <si>
    <t>1-本累计收入</t>
  </si>
  <si>
    <t>1-本月按4.2%</t>
  </si>
  <si>
    <t>企业认证，企业开票</t>
  </si>
  <si>
    <t>温州百禾窗饰2021.03月</t>
  </si>
  <si>
    <t>23份专票</t>
  </si>
  <si>
    <t>0份普票</t>
  </si>
  <si>
    <t>1-本月累计收</t>
  </si>
  <si>
    <t xml:space="preserve">合诺2020-02月认证数据             </t>
  </si>
  <si>
    <t>未认证发票</t>
  </si>
  <si>
    <t>1-本月累计收入</t>
  </si>
  <si>
    <t>1-本月应交的增值税</t>
  </si>
  <si>
    <t>1-12月按1.5%</t>
  </si>
  <si>
    <t>本期留抵</t>
  </si>
  <si>
    <t xml:space="preserve">合诺2020-03月认证数据             </t>
  </si>
  <si>
    <t xml:space="preserve">辰星--2021.02月认证数据             </t>
  </si>
  <si>
    <t>29份专票</t>
  </si>
  <si>
    <t>1-12月按1.15%</t>
  </si>
  <si>
    <t>自己算，自己认证</t>
  </si>
  <si>
    <t>辰星2021.03月认证</t>
  </si>
  <si>
    <t>销项发票</t>
  </si>
  <si>
    <t>进项发票</t>
  </si>
  <si>
    <t>开票日期</t>
  </si>
  <si>
    <t>50份专票</t>
  </si>
  <si>
    <t>本月可认证</t>
  </si>
  <si>
    <t>上期已交增值税</t>
  </si>
  <si>
    <t>1-本月收入</t>
  </si>
  <si>
    <t>上期留抵税额</t>
  </si>
  <si>
    <t>1-本月交纳增值税</t>
  </si>
  <si>
    <t>本月应缴增值税</t>
  </si>
  <si>
    <t>1-本月按1.15%</t>
  </si>
  <si>
    <t>新惠2021.02月认证</t>
  </si>
  <si>
    <t>21份专票</t>
  </si>
  <si>
    <t>1-本月按1.2%</t>
  </si>
  <si>
    <t>新惠2021.03月认证</t>
  </si>
  <si>
    <t>2份普票</t>
  </si>
  <si>
    <t>乘方--2021.03月</t>
  </si>
  <si>
    <t>6份专票</t>
  </si>
  <si>
    <t>敏乐智能镜 2021.02月收入</t>
  </si>
  <si>
    <t>01124058</t>
  </si>
  <si>
    <t xml:space="preserve"> </t>
  </si>
  <si>
    <t>1-本月按4.0%</t>
  </si>
  <si>
    <t>敏乐智能镜 2021.03月收入</t>
  </si>
  <si>
    <t>敏乐智能镜 2021.04月收入</t>
  </si>
  <si>
    <t>待认证</t>
  </si>
  <si>
    <t>和兴智能2021-02月</t>
  </si>
  <si>
    <t>09454458</t>
  </si>
  <si>
    <t>04208187</t>
  </si>
  <si>
    <t>02857697</t>
  </si>
  <si>
    <t>04089256</t>
  </si>
  <si>
    <t>05125776</t>
  </si>
  <si>
    <t>03804623</t>
  </si>
  <si>
    <t>这张发票客户没有给，在发票抵扣网上查到的</t>
  </si>
  <si>
    <t>04279668</t>
  </si>
  <si>
    <t>04089212</t>
  </si>
  <si>
    <t>04208526</t>
  </si>
  <si>
    <t>04049420</t>
  </si>
  <si>
    <t>固定资产</t>
  </si>
  <si>
    <t>不含税</t>
  </si>
  <si>
    <t>进项</t>
  </si>
  <si>
    <t>1-本月按2%</t>
  </si>
  <si>
    <t>轿车</t>
  </si>
  <si>
    <t>我们认证，企业开票</t>
  </si>
  <si>
    <t>和兴智能2021-03月</t>
  </si>
  <si>
    <t>三将贸易2021-02月认证</t>
  </si>
  <si>
    <t>15份专票</t>
  </si>
  <si>
    <t>6份电子普票</t>
  </si>
  <si>
    <t>三将贸易2021-03月认证</t>
  </si>
  <si>
    <t>17份专票</t>
  </si>
  <si>
    <t>24份电子普票</t>
  </si>
  <si>
    <t>乘方2021-03月认证</t>
  </si>
  <si>
    <t>1-本月按3%</t>
  </si>
  <si>
    <t>技术服务  1.5%</t>
  </si>
  <si>
    <t>雪山纸业2021-2月认证</t>
  </si>
  <si>
    <t>本月开出的发票</t>
  </si>
  <si>
    <t>本月计算待认证的金额</t>
  </si>
  <si>
    <t>16份专票</t>
  </si>
  <si>
    <t>2021.02月边角料收入2815公斤*0.2</t>
  </si>
  <si>
    <t>还可开金额</t>
  </si>
  <si>
    <t>还缺进项税额</t>
  </si>
  <si>
    <t>还缺进项税价合计</t>
  </si>
  <si>
    <t>雪山纸业2021-3月认证</t>
  </si>
  <si>
    <t>12份专票</t>
  </si>
  <si>
    <t>3份电子普票</t>
  </si>
  <si>
    <t>企业招用退役士兵扣减增值税优惠0001011814</t>
  </si>
  <si>
    <t>2021.03月边角料收入1955公斤*0.2</t>
  </si>
  <si>
    <t xml:space="preserve">佳河成套 2021-02月认证数据             </t>
  </si>
  <si>
    <t>13583209</t>
  </si>
  <si>
    <t>13583210</t>
  </si>
  <si>
    <t>1-本月按1%</t>
  </si>
  <si>
    <t xml:space="preserve">佳河成套 2021-03月认证数据             </t>
  </si>
  <si>
    <t>新惠2020-10月认证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</si>
</sst>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0_ ;[Red]\-0.00\ "/>
    <numFmt numFmtId="179" formatCode="0.00000_);[Red]\(0.00000\)"/>
    <numFmt numFmtId="180" formatCode="#,##0.00_ "/>
    <numFmt numFmtId="181" formatCode="yyyy&quot;年&quot;m&quot;月&quot;;@"/>
  </numFmts>
  <fonts count="56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10"/>
      <color rgb="FF000000"/>
      <name val="Helvetica"/>
      <charset val="134"/>
    </font>
    <font>
      <sz val="10"/>
      <color rgb="FF000000"/>
      <name val="Microsoft YaHei"/>
      <charset val="134"/>
    </font>
    <font>
      <sz val="10"/>
      <color rgb="FF000000"/>
      <name val="宋体"/>
      <charset val="134"/>
    </font>
    <font>
      <sz val="12"/>
      <color rgb="FF363636"/>
      <name val="宋体"/>
      <charset val="134"/>
    </font>
    <font>
      <sz val="12"/>
      <name val="Times New Roman"/>
      <charset val="0"/>
    </font>
    <font>
      <sz val="22"/>
      <name val="宋体"/>
      <charset val="134"/>
    </font>
    <font>
      <sz val="10"/>
      <name val="宋体"/>
      <charset val="134"/>
    </font>
    <font>
      <sz val="12"/>
      <name val="宋体"/>
      <charset val="134"/>
      <scheme val="minor"/>
    </font>
    <font>
      <sz val="14"/>
      <color indexed="10"/>
      <name val="宋体"/>
      <charset val="134"/>
    </font>
    <font>
      <sz val="9.75"/>
      <color indexed="8"/>
      <name val="Simsun"/>
      <charset val="134"/>
    </font>
    <font>
      <sz val="10"/>
      <color indexed="0"/>
      <name val="宋体"/>
      <charset val="134"/>
    </font>
    <font>
      <b/>
      <sz val="20"/>
      <name val="宋体"/>
      <charset val="134"/>
    </font>
    <font>
      <b/>
      <sz val="12"/>
      <color rgb="FFFF0000"/>
      <name val="宋体"/>
      <charset val="134"/>
    </font>
    <font>
      <sz val="8"/>
      <name val="宋体"/>
      <charset val="134"/>
    </font>
    <font>
      <b/>
      <sz val="11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9.75"/>
      <color rgb="FF333333"/>
      <name val="Tahoma"/>
      <charset val="134"/>
    </font>
    <font>
      <sz val="13"/>
      <color theme="1"/>
      <name val="宋体"/>
      <charset val="134"/>
      <scheme val="minor"/>
    </font>
    <font>
      <b/>
      <sz val="13"/>
      <name val="宋体"/>
      <charset val="134"/>
    </font>
    <font>
      <sz val="13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name val="华文宋体"/>
      <charset val="134"/>
    </font>
    <font>
      <sz val="11"/>
      <color rgb="FF000000"/>
      <name val="Helvetica"/>
      <charset val="134"/>
    </font>
    <font>
      <sz val="13"/>
      <name val="华文宋体"/>
      <charset val="134"/>
    </font>
    <font>
      <b/>
      <sz val="12"/>
      <name val="宋体"/>
      <charset val="134"/>
    </font>
    <font>
      <b/>
      <sz val="10"/>
      <color rgb="FF000000"/>
      <name val="Microsoft YaHei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41" fillId="15" borderId="6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62" applyNumberFormat="0" applyFon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65" applyNumberFormat="0" applyFill="0" applyAlignment="0" applyProtection="0">
      <alignment vertical="center"/>
    </xf>
    <xf numFmtId="0" fontId="52" fillId="0" borderId="65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8" fillId="0" borderId="66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3" fillId="24" borderId="64" applyNumberFormat="0" applyAlignment="0" applyProtection="0">
      <alignment vertical="center"/>
    </xf>
    <xf numFmtId="0" fontId="45" fillId="24" borderId="61" applyNumberFormat="0" applyAlignment="0" applyProtection="0">
      <alignment vertical="center"/>
    </xf>
    <xf numFmtId="0" fontId="40" fillId="14" borderId="60" applyNumberForma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55" fillId="0" borderId="67" applyNumberFormat="0" applyFill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9" fillId="29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" fillId="0" borderId="0"/>
    <xf numFmtId="0" fontId="39" fillId="2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</cellStyleXfs>
  <cellXfs count="6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177" fontId="3" fillId="2" borderId="11" xfId="0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49" fontId="3" fillId="0" borderId="13" xfId="0" applyNumberFormat="1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right" vertical="center" wrapText="1"/>
    </xf>
    <xf numFmtId="177" fontId="3" fillId="0" borderId="8" xfId="0" applyNumberFormat="1" applyFont="1" applyFill="1" applyBorder="1" applyAlignment="1">
      <alignment vertical="center"/>
    </xf>
    <xf numFmtId="49" fontId="3" fillId="0" borderId="9" xfId="0" applyNumberFormat="1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right" vertical="center" wrapText="1"/>
    </xf>
    <xf numFmtId="0" fontId="3" fillId="0" borderId="11" xfId="0" applyFont="1" applyFill="1" applyBorder="1" applyAlignment="1">
      <alignment vertical="center"/>
    </xf>
    <xf numFmtId="0" fontId="3" fillId="0" borderId="11" xfId="49" applyFill="1" applyBorder="1" applyAlignment="1"/>
    <xf numFmtId="0" fontId="5" fillId="0" borderId="12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/>
    <xf numFmtId="0" fontId="3" fillId="0" borderId="12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2" borderId="11" xfId="0" applyNumberFormat="1" applyFont="1" applyFill="1" applyBorder="1" applyAlignment="1">
      <alignment vertical="center"/>
    </xf>
    <xf numFmtId="176" fontId="7" fillId="2" borderId="1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2" borderId="0" xfId="0" applyFont="1" applyFill="1" applyBorder="1" applyAlignment="1"/>
    <xf numFmtId="177" fontId="3" fillId="0" borderId="11" xfId="0" applyNumberFormat="1" applyFont="1" applyFill="1" applyBorder="1" applyAlignment="1">
      <alignment vertical="center"/>
    </xf>
    <xf numFmtId="0" fontId="3" fillId="0" borderId="11" xfId="49" applyNumberFormat="1" applyFill="1" applyBorder="1" applyAlignment="1"/>
    <xf numFmtId="0" fontId="3" fillId="0" borderId="0" xfId="0" applyFont="1" applyFill="1" applyBorder="1" applyAlignment="1"/>
    <xf numFmtId="176" fontId="8" fillId="2" borderId="11" xfId="0" applyNumberFormat="1" applyFont="1" applyFill="1" applyBorder="1" applyAlignment="1">
      <alignment vertical="center"/>
    </xf>
    <xf numFmtId="0" fontId="3" fillId="0" borderId="11" xfId="2" applyBorder="1" applyAlignment="1">
      <alignment vertical="center"/>
    </xf>
    <xf numFmtId="0" fontId="3" fillId="0" borderId="12" xfId="2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79" fontId="8" fillId="2" borderId="17" xfId="0" applyNumberFormat="1" applyFont="1" applyFill="1" applyBorder="1" applyAlignment="1">
      <alignment vertical="center"/>
    </xf>
    <xf numFmtId="177" fontId="3" fillId="0" borderId="17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49" fontId="3" fillId="0" borderId="10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/>
    <xf numFmtId="0" fontId="3" fillId="0" borderId="12" xfId="0" applyFont="1" applyFill="1" applyBorder="1" applyAlignment="1"/>
    <xf numFmtId="177" fontId="3" fillId="0" borderId="2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2" xfId="34" applyFont="1" applyFill="1" applyBorder="1" applyAlignment="1">
      <alignment horizontal="center" vertical="center"/>
    </xf>
    <xf numFmtId="0" fontId="9" fillId="0" borderId="3" xfId="34" applyFont="1" applyFill="1" applyBorder="1" applyAlignment="1">
      <alignment horizontal="center" vertical="center"/>
    </xf>
    <xf numFmtId="0" fontId="3" fillId="0" borderId="8" xfId="34" applyFont="1" applyFill="1" applyBorder="1" applyAlignment="1">
      <alignment horizontal="center" vertical="center"/>
    </xf>
    <xf numFmtId="0" fontId="3" fillId="0" borderId="26" xfId="34" applyFont="1" applyFill="1" applyBorder="1" applyAlignment="1">
      <alignment vertical="center"/>
    </xf>
    <xf numFmtId="0" fontId="3" fillId="0" borderId="7" xfId="34" applyFont="1" applyFill="1" applyBorder="1" applyAlignment="1">
      <alignment horizontal="center" vertical="center"/>
    </xf>
    <xf numFmtId="0" fontId="3" fillId="0" borderId="9" xfId="34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3" xfId="34" applyFont="1" applyFill="1" applyBorder="1" applyAlignment="1">
      <alignment vertical="center"/>
    </xf>
    <xf numFmtId="0" fontId="3" fillId="0" borderId="14" xfId="34" applyFont="1" applyFill="1" applyBorder="1" applyAlignment="1">
      <alignment horizontal="center" vertical="center"/>
    </xf>
    <xf numFmtId="0" fontId="3" fillId="0" borderId="29" xfId="34" applyFont="1" applyFill="1" applyBorder="1" applyAlignment="1">
      <alignment horizontal="center" vertical="center"/>
    </xf>
    <xf numFmtId="0" fontId="3" fillId="0" borderId="13" xfId="34" applyFont="1" applyFill="1" applyBorder="1" applyAlignment="1">
      <alignment horizontal="center" vertical="center"/>
    </xf>
    <xf numFmtId="0" fontId="3" fillId="0" borderId="14" xfId="34" applyFont="1" applyFill="1" applyBorder="1" applyAlignment="1">
      <alignment horizontal="right" vertical="center"/>
    </xf>
    <xf numFmtId="0" fontId="3" fillId="0" borderId="15" xfId="34" applyFont="1" applyFill="1" applyBorder="1" applyAlignment="1">
      <alignment horizontal="right" vertical="center"/>
    </xf>
    <xf numFmtId="0" fontId="3" fillId="0" borderId="0" xfId="34" applyFont="1" applyFill="1" applyBorder="1" applyAlignment="1">
      <alignment vertical="center"/>
    </xf>
    <xf numFmtId="0" fontId="3" fillId="0" borderId="7" xfId="34" applyFont="1" applyFill="1" applyBorder="1" applyAlignment="1">
      <alignment vertical="center"/>
    </xf>
    <xf numFmtId="4" fontId="5" fillId="0" borderId="26" xfId="0" applyNumberFormat="1" applyFont="1" applyFill="1" applyBorder="1" applyAlignment="1">
      <alignment vertical="center"/>
    </xf>
    <xf numFmtId="0" fontId="3" fillId="0" borderId="7" xfId="49" applyFill="1" applyBorder="1" applyAlignment="1">
      <alignment vertical="center"/>
    </xf>
    <xf numFmtId="177" fontId="3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0" xfId="34" applyFont="1" applyFill="1" applyBorder="1" applyAlignment="1">
      <alignment vertical="center"/>
    </xf>
    <xf numFmtId="0" fontId="4" fillId="0" borderId="27" xfId="0" applyFont="1" applyBorder="1" applyAlignment="1">
      <alignment horizontal="right" vertical="center" wrapText="1"/>
    </xf>
    <xf numFmtId="0" fontId="11" fillId="0" borderId="10" xfId="49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27" xfId="0" applyFont="1" applyFill="1" applyBorder="1" applyAlignment="1">
      <alignment vertical="center"/>
    </xf>
    <xf numFmtId="0" fontId="3" fillId="0" borderId="10" xfId="49" applyFill="1" applyBorder="1" applyAlignment="1">
      <alignment vertical="center"/>
    </xf>
    <xf numFmtId="0" fontId="3" fillId="0" borderId="10" xfId="34" applyFont="1" applyFill="1" applyBorder="1" applyAlignment="1">
      <alignment vertical="center"/>
    </xf>
    <xf numFmtId="0" fontId="3" fillId="0" borderId="27" xfId="34" applyFont="1" applyFill="1" applyBorder="1" applyAlignment="1">
      <alignment vertical="center"/>
    </xf>
    <xf numFmtId="0" fontId="3" fillId="0" borderId="10" xfId="49" applyNumberFormat="1" applyFill="1" applyBorder="1" applyAlignment="1">
      <alignment vertical="center"/>
    </xf>
    <xf numFmtId="177" fontId="3" fillId="0" borderId="12" xfId="0" applyNumberFormat="1" applyFont="1" applyFill="1" applyBorder="1" applyAlignment="1">
      <alignment horizontal="center" vertical="center"/>
    </xf>
    <xf numFmtId="0" fontId="12" fillId="0" borderId="0" xfId="34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16" xfId="34" applyFont="1" applyFill="1" applyBorder="1" applyAlignment="1">
      <alignment vertical="center"/>
    </xf>
    <xf numFmtId="0" fontId="3" fillId="0" borderId="28" xfId="34" applyFont="1" applyFill="1" applyBorder="1" applyAlignment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/>
    </xf>
    <xf numFmtId="0" fontId="9" fillId="0" borderId="30" xfId="34" applyFont="1" applyFill="1" applyBorder="1" applyAlignment="1">
      <alignment horizontal="center" vertical="center"/>
    </xf>
    <xf numFmtId="0" fontId="3" fillId="0" borderId="31" xfId="34" applyFont="1" applyFill="1" applyBorder="1" applyAlignment="1">
      <alignment horizontal="center" vertical="center"/>
    </xf>
    <xf numFmtId="0" fontId="3" fillId="0" borderId="9" xfId="34" applyFont="1" applyFill="1" applyBorder="1" applyAlignment="1">
      <alignment horizontal="left" vertical="center"/>
    </xf>
    <xf numFmtId="0" fontId="3" fillId="0" borderId="32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25" xfId="34" applyFont="1" applyFill="1" applyBorder="1" applyAlignment="1">
      <alignment horizontal="center" vertical="center"/>
    </xf>
    <xf numFmtId="0" fontId="3" fillId="0" borderId="15" xfId="34" applyFont="1" applyFill="1" applyBorder="1" applyAlignment="1">
      <alignment horizontal="center" vertical="center"/>
    </xf>
    <xf numFmtId="0" fontId="12" fillId="0" borderId="0" xfId="34" applyFont="1" applyFill="1" applyBorder="1" applyAlignment="1">
      <alignment horizontal="center" vertical="center"/>
    </xf>
    <xf numFmtId="0" fontId="3" fillId="0" borderId="8" xfId="49" applyFill="1" applyBorder="1" applyAlignment="1">
      <alignment vertical="center"/>
    </xf>
    <xf numFmtId="0" fontId="11" fillId="0" borderId="11" xfId="49" applyFont="1" applyFill="1" applyBorder="1" applyAlignment="1">
      <alignment horizontal="center" vertical="center"/>
    </xf>
    <xf numFmtId="0" fontId="3" fillId="0" borderId="11" xfId="49" applyFill="1" applyBorder="1" applyAlignment="1">
      <alignment vertical="center"/>
    </xf>
    <xf numFmtId="0" fontId="3" fillId="0" borderId="11" xfId="49" applyNumberFormat="1" applyFill="1" applyBorder="1" applyAlignment="1">
      <alignment vertical="center"/>
    </xf>
    <xf numFmtId="0" fontId="3" fillId="0" borderId="17" xfId="34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34" xfId="53" applyFont="1" applyFill="1" applyBorder="1" applyAlignment="1">
      <alignment horizontal="center" vertical="center"/>
    </xf>
    <xf numFmtId="0" fontId="15" fillId="0" borderId="34" xfId="53" applyNumberFormat="1" applyFont="1" applyFill="1" applyBorder="1" applyAlignment="1">
      <alignment horizontal="center" vertical="center"/>
    </xf>
    <xf numFmtId="177" fontId="3" fillId="0" borderId="7" xfId="49" applyNumberFormat="1" applyFont="1" applyFill="1" applyBorder="1" applyAlignment="1">
      <alignment horizontal="center" vertical="center"/>
    </xf>
    <xf numFmtId="177" fontId="3" fillId="0" borderId="8" xfId="49" applyNumberFormat="1" applyFont="1" applyFill="1" applyBorder="1" applyAlignment="1">
      <alignment horizontal="center" vertical="center"/>
    </xf>
    <xf numFmtId="177" fontId="3" fillId="0" borderId="26" xfId="49" applyNumberFormat="1" applyFont="1" applyFill="1" applyBorder="1" applyAlignment="1">
      <alignment horizontal="center" vertical="center"/>
    </xf>
    <xf numFmtId="0" fontId="3" fillId="0" borderId="7" xfId="49" applyNumberFormat="1" applyFont="1" applyFill="1" applyBorder="1" applyAlignment="1">
      <alignment horizontal="center" vertical="center"/>
    </xf>
    <xf numFmtId="0" fontId="3" fillId="0" borderId="8" xfId="49" applyNumberFormat="1" applyFont="1" applyFill="1" applyBorder="1" applyAlignment="1">
      <alignment horizontal="center" vertical="center"/>
    </xf>
    <xf numFmtId="0" fontId="3" fillId="0" borderId="9" xfId="49" applyNumberFormat="1" applyFont="1" applyFill="1" applyBorder="1" applyAlignment="1">
      <alignment horizontal="center" vertical="center"/>
    </xf>
    <xf numFmtId="177" fontId="3" fillId="0" borderId="16" xfId="49" applyNumberFormat="1" applyFont="1" applyFill="1" applyBorder="1" applyAlignment="1">
      <alignment horizontal="center" vertical="center"/>
    </xf>
    <xf numFmtId="177" fontId="3" fillId="0" borderId="17" xfId="49" applyNumberFormat="1" applyFont="1" applyFill="1" applyBorder="1" applyAlignment="1">
      <alignment horizontal="center" vertical="center"/>
    </xf>
    <xf numFmtId="177" fontId="3" fillId="0" borderId="28" xfId="49" applyNumberFormat="1" applyFont="1" applyFill="1" applyBorder="1" applyAlignment="1">
      <alignment horizontal="center" vertical="center"/>
    </xf>
    <xf numFmtId="0" fontId="3" fillId="0" borderId="16" xfId="49" applyNumberFormat="1" applyFont="1" applyFill="1" applyBorder="1" applyAlignment="1">
      <alignment horizontal="center" vertical="center"/>
    </xf>
    <xf numFmtId="177" fontId="3" fillId="0" borderId="18" xfId="49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177" fontId="3" fillId="0" borderId="37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6" xfId="49" applyFont="1" applyFill="1" applyBorder="1" applyAlignment="1">
      <alignment horizontal="center" vertical="center"/>
    </xf>
    <xf numFmtId="0" fontId="3" fillId="5" borderId="38" xfId="49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7" fontId="3" fillId="0" borderId="27" xfId="0" applyNumberFormat="1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177" fontId="10" fillId="0" borderId="27" xfId="49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49" applyFont="1" applyFill="1" applyBorder="1" applyAlignment="1">
      <alignment horizontal="center" vertical="center"/>
    </xf>
    <xf numFmtId="0" fontId="16" fillId="5" borderId="11" xfId="49" applyFont="1" applyFill="1" applyBorder="1" applyAlignment="1">
      <alignment horizontal="center" vertical="center"/>
    </xf>
    <xf numFmtId="0" fontId="3" fillId="5" borderId="12" xfId="49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77" fontId="3" fillId="0" borderId="0" xfId="49" applyNumberFormat="1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7" xfId="52" applyFont="1" applyBorder="1" applyAlignment="1">
      <alignment vertical="center"/>
    </xf>
    <xf numFmtId="180" fontId="19" fillId="4" borderId="9" xfId="0" applyNumberFormat="1" applyFont="1" applyFill="1" applyBorder="1" applyAlignment="1">
      <alignment horizontal="right" vertical="center" wrapText="1"/>
    </xf>
    <xf numFmtId="0" fontId="11" fillId="0" borderId="31" xfId="49" applyFont="1" applyFill="1" applyBorder="1" applyAlignment="1">
      <alignment horizontal="center" vertical="center"/>
    </xf>
    <xf numFmtId="180" fontId="11" fillId="0" borderId="9" xfId="0" applyNumberFormat="1" applyFont="1" applyFill="1" applyBorder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0" fillId="0" borderId="10" xfId="52" applyFont="1" applyBorder="1" applyAlignment="1">
      <alignment vertical="center"/>
    </xf>
    <xf numFmtId="180" fontId="19" fillId="4" borderId="12" xfId="0" applyNumberFormat="1" applyFont="1" applyFill="1" applyBorder="1" applyAlignment="1">
      <alignment horizontal="right" vertical="center" wrapText="1"/>
    </xf>
    <xf numFmtId="0" fontId="11" fillId="0" borderId="32" xfId="49" applyFont="1" applyFill="1" applyBorder="1" applyAlignment="1">
      <alignment horizontal="center" vertical="center"/>
    </xf>
    <xf numFmtId="180" fontId="11" fillId="0" borderId="1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180" fontId="19" fillId="0" borderId="12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6" xfId="52" applyFont="1" applyBorder="1" applyAlignment="1">
      <alignment vertical="center"/>
    </xf>
    <xf numFmtId="180" fontId="11" fillId="0" borderId="18" xfId="0" applyNumberFormat="1" applyFont="1" applyFill="1" applyBorder="1" applyAlignment="1">
      <alignment horizontal="right" vertical="center"/>
    </xf>
    <xf numFmtId="0" fontId="11" fillId="0" borderId="33" xfId="49" applyNumberFormat="1" applyFont="1" applyFill="1" applyBorder="1" applyAlignment="1">
      <alignment horizontal="center" vertical="center"/>
    </xf>
    <xf numFmtId="0" fontId="3" fillId="0" borderId="35" xfId="52" applyFont="1" applyBorder="1" applyAlignment="1">
      <alignment vertical="center"/>
    </xf>
    <xf numFmtId="180" fontId="20" fillId="0" borderId="38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10" xfId="52" applyFont="1" applyBorder="1" applyAlignment="1">
      <alignment vertical="center"/>
    </xf>
    <xf numFmtId="0" fontId="11" fillId="0" borderId="18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31" xfId="49" applyFont="1" applyFill="1" applyBorder="1" applyAlignment="1">
      <alignment horizontal="center" vertical="center"/>
    </xf>
    <xf numFmtId="0" fontId="3" fillId="0" borderId="8" xfId="49" applyFont="1" applyFill="1" applyBorder="1" applyAlignment="1">
      <alignment horizontal="center" vertical="center"/>
    </xf>
    <xf numFmtId="0" fontId="3" fillId="0" borderId="9" xfId="49" applyFont="1" applyFill="1" applyBorder="1" applyAlignment="1">
      <alignment horizontal="center" vertical="center"/>
    </xf>
    <xf numFmtId="0" fontId="3" fillId="0" borderId="33" xfId="49" applyNumberFormat="1" applyFont="1" applyFill="1" applyBorder="1" applyAlignment="1">
      <alignment horizontal="center" vertical="center"/>
    </xf>
    <xf numFmtId="0" fontId="3" fillId="0" borderId="17" xfId="49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3" fillId="2" borderId="38" xfId="49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3" fillId="2" borderId="12" xfId="49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21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177" fontId="3" fillId="2" borderId="33" xfId="49" applyNumberFormat="1" applyFont="1" applyFill="1" applyBorder="1" applyAlignment="1">
      <alignment horizontal="center" vertical="center"/>
    </xf>
    <xf numFmtId="177" fontId="3" fillId="2" borderId="17" xfId="49" applyNumberFormat="1" applyFont="1" applyFill="1" applyBorder="1" applyAlignment="1">
      <alignment horizontal="center" vertical="center"/>
    </xf>
    <xf numFmtId="0" fontId="3" fillId="2" borderId="17" xfId="49" applyFont="1" applyFill="1" applyBorder="1" applyAlignment="1">
      <alignment horizontal="center" vertical="center"/>
    </xf>
    <xf numFmtId="0" fontId="3" fillId="2" borderId="18" xfId="49" applyFont="1" applyFill="1" applyBorder="1" applyAlignment="1">
      <alignment horizontal="center" vertical="center"/>
    </xf>
    <xf numFmtId="177" fontId="3" fillId="0" borderId="0" xfId="49" applyNumberFormat="1" applyFont="1" applyFill="1" applyBorder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7" xfId="52" applyFont="1" applyBorder="1">
      <alignment vertical="center"/>
    </xf>
    <xf numFmtId="0" fontId="11" fillId="0" borderId="31" xfId="49" applyFont="1" applyFill="1" applyBorder="1" applyAlignment="1">
      <alignment horizontal="center"/>
    </xf>
    <xf numFmtId="177" fontId="11" fillId="0" borderId="9" xfId="0" applyNumberFormat="1" applyFont="1" applyFill="1" applyBorder="1" applyAlignment="1">
      <alignment horizontal="right" vertical="center"/>
    </xf>
    <xf numFmtId="0" fontId="10" fillId="0" borderId="10" xfId="52" applyFont="1" applyBorder="1">
      <alignment vertical="center"/>
    </xf>
    <xf numFmtId="0" fontId="11" fillId="0" borderId="32" xfId="49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0" borderId="16" xfId="52" applyFont="1" applyBorder="1">
      <alignment vertical="center"/>
    </xf>
    <xf numFmtId="0" fontId="11" fillId="0" borderId="33" xfId="49" applyNumberFormat="1" applyFont="1" applyFill="1" applyBorder="1" applyAlignment="1">
      <alignment horizontal="center"/>
    </xf>
    <xf numFmtId="177" fontId="11" fillId="0" borderId="18" xfId="0" applyNumberFormat="1" applyFont="1" applyFill="1" applyBorder="1" applyAlignment="1">
      <alignment horizontal="right" vertical="center"/>
    </xf>
    <xf numFmtId="0" fontId="3" fillId="0" borderId="35" xfId="52" applyFont="1" applyBorder="1">
      <alignment vertical="center"/>
    </xf>
    <xf numFmtId="0" fontId="3" fillId="0" borderId="10" xfId="52" applyFont="1" applyBorder="1">
      <alignment vertical="center"/>
    </xf>
    <xf numFmtId="0" fontId="15" fillId="0" borderId="34" xfId="53" applyFont="1" applyBorder="1" applyAlignment="1">
      <alignment horizontal="center" vertical="center"/>
    </xf>
    <xf numFmtId="0" fontId="15" fillId="0" borderId="34" xfId="53" applyNumberFormat="1" applyFont="1" applyBorder="1" applyAlignment="1">
      <alignment horizontal="center" vertical="center"/>
    </xf>
    <xf numFmtId="177" fontId="3" fillId="0" borderId="41" xfId="49" applyNumberFormat="1" applyFont="1" applyFill="1" applyBorder="1" applyAlignment="1">
      <alignment horizontal="center" vertical="center"/>
    </xf>
    <xf numFmtId="177" fontId="3" fillId="0" borderId="20" xfId="49" applyNumberFormat="1" applyFont="1" applyFill="1" applyBorder="1" applyAlignment="1">
      <alignment horizontal="center" vertical="center"/>
    </xf>
    <xf numFmtId="177" fontId="3" fillId="0" borderId="42" xfId="49" applyNumberFormat="1" applyFont="1" applyFill="1" applyBorder="1" applyAlignment="1">
      <alignment horizontal="center" vertical="center"/>
    </xf>
    <xf numFmtId="0" fontId="3" fillId="0" borderId="4" xfId="49" applyNumberFormat="1" applyFont="1" applyFill="1" applyBorder="1" applyAlignment="1">
      <alignment horizontal="center" vertical="center"/>
    </xf>
    <xf numFmtId="177" fontId="3" fillId="0" borderId="5" xfId="49" applyNumberFormat="1" applyFont="1" applyFill="1" applyBorder="1" applyAlignment="1">
      <alignment horizontal="center" vertical="center"/>
    </xf>
    <xf numFmtId="177" fontId="3" fillId="0" borderId="43" xfId="49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177" fontId="3" fillId="0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3" fillId="0" borderId="12" xfId="49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22" xfId="0" applyNumberFormat="1" applyFont="1" applyFill="1" applyBorder="1" applyAlignment="1">
      <alignment horizontal="center" vertical="center"/>
    </xf>
    <xf numFmtId="177" fontId="3" fillId="0" borderId="23" xfId="0" applyNumberFormat="1" applyFont="1" applyFill="1" applyBorder="1" applyAlignment="1">
      <alignment horizontal="center" vertical="center"/>
    </xf>
    <xf numFmtId="177" fontId="3" fillId="0" borderId="44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177" fontId="3" fillId="0" borderId="17" xfId="0" applyNumberFormat="1" applyFont="1" applyFill="1" applyBorder="1" applyAlignment="1">
      <alignment horizontal="center" vertical="center"/>
    </xf>
    <xf numFmtId="0" fontId="3" fillId="0" borderId="18" xfId="49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0" xfId="49" applyFont="1" applyFill="1" applyBorder="1" applyAlignment="1">
      <alignment vertical="center"/>
    </xf>
    <xf numFmtId="180" fontId="4" fillId="4" borderId="26" xfId="0" applyNumberFormat="1" applyFont="1" applyFill="1" applyBorder="1" applyAlignment="1">
      <alignment horizontal="right" vertical="center" wrapText="1"/>
    </xf>
    <xf numFmtId="0" fontId="5" fillId="0" borderId="9" xfId="0" applyFont="1" applyFill="1" applyBorder="1" applyAlignment="1">
      <alignment horizontal="right" vertical="center" wrapText="1"/>
    </xf>
    <xf numFmtId="0" fontId="3" fillId="0" borderId="10" xfId="34" applyFont="1" applyFill="1" applyBorder="1" applyAlignment="1">
      <alignment horizontal="center" vertical="center"/>
    </xf>
    <xf numFmtId="180" fontId="4" fillId="0" borderId="27" xfId="0" applyNumberFormat="1" applyFont="1" applyBorder="1" applyAlignment="1">
      <alignment vertical="center"/>
    </xf>
    <xf numFmtId="181" fontId="3" fillId="0" borderId="0" xfId="0" applyNumberFormat="1" applyFont="1" applyFill="1" applyBorder="1" applyAlignment="1">
      <alignment vertical="center"/>
    </xf>
    <xf numFmtId="180" fontId="22" fillId="0" borderId="27" xfId="0" applyNumberFormat="1" applyFont="1" applyFill="1" applyBorder="1" applyAlignment="1">
      <alignment vertical="center"/>
    </xf>
    <xf numFmtId="180" fontId="3" fillId="0" borderId="27" xfId="49" applyNumberFormat="1" applyFont="1" applyFill="1" applyBorder="1" applyAlignment="1">
      <alignment vertical="center"/>
    </xf>
    <xf numFmtId="0" fontId="3" fillId="0" borderId="16" xfId="49" applyNumberFormat="1" applyFill="1" applyBorder="1" applyAlignment="1">
      <alignment vertical="center"/>
    </xf>
    <xf numFmtId="0" fontId="5" fillId="0" borderId="18" xfId="0" applyFont="1" applyFill="1" applyBorder="1" applyAlignment="1">
      <alignment horizontal="right" vertical="center" wrapText="1"/>
    </xf>
    <xf numFmtId="180" fontId="3" fillId="0" borderId="12" xfId="49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16" xfId="34" applyFont="1" applyFill="1" applyBorder="1" applyAlignment="1">
      <alignment horizontal="center" vertical="center"/>
    </xf>
    <xf numFmtId="0" fontId="3" fillId="0" borderId="18" xfId="49" applyFont="1" applyFill="1" applyBorder="1" applyAlignment="1">
      <alignment vertical="center"/>
    </xf>
    <xf numFmtId="177" fontId="3" fillId="0" borderId="6" xfId="49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0" borderId="11" xfId="49" applyFont="1" applyFill="1" applyBorder="1" applyAlignment="1">
      <alignment horizontal="center" vertical="center"/>
    </xf>
    <xf numFmtId="0" fontId="3" fillId="0" borderId="17" xfId="49" applyFont="1" applyFill="1" applyBorder="1" applyAlignment="1">
      <alignment horizontal="center" vertical="center"/>
    </xf>
    <xf numFmtId="177" fontId="3" fillId="0" borderId="13" xfId="49" applyNumberFormat="1" applyFont="1" applyFill="1" applyBorder="1" applyAlignment="1">
      <alignment horizontal="center" vertical="center"/>
    </xf>
    <xf numFmtId="0" fontId="3" fillId="0" borderId="14" xfId="49" applyFont="1" applyFill="1" applyBorder="1" applyAlignment="1">
      <alignment horizontal="center" vertical="center"/>
    </xf>
    <xf numFmtId="0" fontId="3" fillId="0" borderId="15" xfId="49" applyFont="1" applyFill="1" applyBorder="1" applyAlignment="1">
      <alignment horizontal="center" vertical="center"/>
    </xf>
    <xf numFmtId="180" fontId="4" fillId="4" borderId="9" xfId="0" applyNumberFormat="1" applyFont="1" applyFill="1" applyBorder="1" applyAlignment="1">
      <alignment horizontal="right" vertical="center" wrapText="1"/>
    </xf>
    <xf numFmtId="0" fontId="3" fillId="0" borderId="0" xfId="49" applyFill="1" applyBorder="1" applyAlignment="1">
      <alignment vertical="center"/>
    </xf>
    <xf numFmtId="180" fontId="4" fillId="0" borderId="12" xfId="0" applyNumberFormat="1" applyFont="1" applyBorder="1" applyAlignment="1">
      <alignment vertical="center"/>
    </xf>
    <xf numFmtId="180" fontId="22" fillId="0" borderId="12" xfId="0" applyNumberFormat="1" applyFont="1" applyFill="1" applyBorder="1" applyAlignment="1">
      <alignment vertical="center"/>
    </xf>
    <xf numFmtId="0" fontId="3" fillId="0" borderId="0" xfId="49" applyNumberForma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41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/>
    </xf>
    <xf numFmtId="0" fontId="3" fillId="0" borderId="42" xfId="0" applyNumberFormat="1" applyFont="1" applyFill="1" applyBorder="1" applyAlignment="1">
      <alignment horizontal="center" vertical="center"/>
    </xf>
    <xf numFmtId="4" fontId="3" fillId="0" borderId="36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vertical="center"/>
    </xf>
    <xf numFmtId="49" fontId="3" fillId="0" borderId="39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177" fontId="3" fillId="0" borderId="39" xfId="0" applyNumberFormat="1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177" fontId="3" fillId="0" borderId="46" xfId="0" applyNumberFormat="1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177" fontId="3" fillId="0" borderId="48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vertical="center"/>
    </xf>
    <xf numFmtId="177" fontId="3" fillId="0" borderId="28" xfId="0" applyNumberFormat="1" applyFont="1" applyFill="1" applyBorder="1" applyAlignment="1">
      <alignment horizontal="center" vertical="center"/>
    </xf>
    <xf numFmtId="0" fontId="3" fillId="0" borderId="7" xfId="52" applyFont="1" applyBorder="1" applyAlignment="1">
      <alignment horizontal="center" vertical="center"/>
    </xf>
    <xf numFmtId="0" fontId="3" fillId="0" borderId="8" xfId="52" applyFont="1" applyBorder="1" applyAlignment="1">
      <alignment vertical="center"/>
    </xf>
    <xf numFmtId="0" fontId="19" fillId="4" borderId="9" xfId="0" applyFont="1" applyFill="1" applyBorder="1" applyAlignment="1">
      <alignment horizontal="center" vertical="center" wrapText="1"/>
    </xf>
    <xf numFmtId="177" fontId="11" fillId="0" borderId="9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10" fillId="0" borderId="10" xfId="52" applyFont="1" applyBorder="1" applyAlignment="1">
      <alignment horizontal="center" vertical="center" wrapText="1"/>
    </xf>
    <xf numFmtId="0" fontId="10" fillId="0" borderId="11" xfId="52" applyFont="1" applyBorder="1" applyAlignment="1">
      <alignment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0" fillId="0" borderId="10" xfId="52" applyFont="1" applyBorder="1" applyAlignment="1">
      <alignment horizontal="center" vertical="center"/>
    </xf>
    <xf numFmtId="0" fontId="10" fillId="0" borderId="11" xfId="52" applyFont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3" fillId="0" borderId="10" xfId="52" applyFont="1" applyBorder="1" applyAlignment="1">
      <alignment horizontal="center" vertical="center"/>
    </xf>
    <xf numFmtId="0" fontId="3" fillId="0" borderId="11" xfId="52" applyFont="1" applyBorder="1" applyAlignment="1">
      <alignment vertical="center"/>
    </xf>
    <xf numFmtId="177" fontId="11" fillId="0" borderId="12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0" fontId="3" fillId="0" borderId="16" xfId="52" applyFont="1" applyBorder="1" applyAlignment="1">
      <alignment horizontal="center" vertical="center"/>
    </xf>
    <xf numFmtId="0" fontId="3" fillId="0" borderId="17" xfId="52" applyFont="1" applyBorder="1" applyAlignment="1">
      <alignment vertical="center"/>
    </xf>
    <xf numFmtId="0" fontId="11" fillId="0" borderId="1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vertical="center"/>
    </xf>
    <xf numFmtId="0" fontId="3" fillId="2" borderId="38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2" borderId="5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14" fontId="24" fillId="7" borderId="49" xfId="0" applyNumberFormat="1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left" vertical="center"/>
    </xf>
    <xf numFmtId="0" fontId="0" fillId="7" borderId="49" xfId="0" applyFill="1" applyBorder="1" applyAlignment="1">
      <alignment vertical="center"/>
    </xf>
    <xf numFmtId="0" fontId="15" fillId="0" borderId="7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4" fontId="3" fillId="0" borderId="11" xfId="0" applyNumberFormat="1" applyFont="1" applyFill="1" applyBorder="1" applyAlignment="1">
      <alignment horizontal="center"/>
    </xf>
    <xf numFmtId="49" fontId="3" fillId="0" borderId="27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/>
    <xf numFmtId="0" fontId="23" fillId="0" borderId="11" xfId="0" applyFont="1" applyFill="1" applyBorder="1" applyAlignment="1"/>
    <xf numFmtId="0" fontId="3" fillId="0" borderId="34" xfId="0" applyFont="1" applyFill="1" applyBorder="1" applyAlignment="1">
      <alignment horizontal="center"/>
    </xf>
    <xf numFmtId="0" fontId="3" fillId="0" borderId="34" xfId="0" applyFont="1" applyFill="1" applyBorder="1" applyAlignment="1"/>
    <xf numFmtId="0" fontId="19" fillId="4" borderId="3" xfId="0" applyFont="1" applyFill="1" applyBorder="1" applyAlignment="1">
      <alignment horizontal="center" vertical="center" wrapText="1"/>
    </xf>
    <xf numFmtId="0" fontId="11" fillId="0" borderId="7" xfId="49" applyFont="1" applyFill="1" applyBorder="1" applyAlignment="1">
      <alignment horizontal="center"/>
    </xf>
    <xf numFmtId="0" fontId="19" fillId="4" borderId="52" xfId="0" applyFont="1" applyFill="1" applyBorder="1" applyAlignment="1">
      <alignment horizontal="center" vertical="center" wrapText="1"/>
    </xf>
    <xf numFmtId="0" fontId="11" fillId="0" borderId="10" xfId="49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0" fontId="11" fillId="0" borderId="16" xfId="49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0" xfId="0" applyFont="1" applyFill="1" applyBorder="1" applyAlignment="1"/>
    <xf numFmtId="0" fontId="3" fillId="2" borderId="50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 vertical="center"/>
    </xf>
    <xf numFmtId="0" fontId="0" fillId="7" borderId="49" xfId="0" applyFill="1" applyBorder="1">
      <alignment vertical="center"/>
    </xf>
    <xf numFmtId="0" fontId="2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6" fillId="0" borderId="2" xfId="2" applyFont="1" applyBorder="1" applyAlignment="1">
      <alignment horizontal="center" vertical="center"/>
    </xf>
    <xf numFmtId="0" fontId="26" fillId="0" borderId="3" xfId="2" applyFont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27" fillId="0" borderId="20" xfId="2" applyFont="1" applyBorder="1" applyAlignment="1">
      <alignment horizontal="center" vertical="center"/>
    </xf>
    <xf numFmtId="0" fontId="27" fillId="0" borderId="42" xfId="2" applyFont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0" fontId="28" fillId="0" borderId="36" xfId="2" applyFont="1" applyBorder="1" applyAlignment="1">
      <alignment horizontal="center" vertical="center"/>
    </xf>
    <xf numFmtId="4" fontId="28" fillId="0" borderId="36" xfId="2" applyNumberFormat="1" applyFont="1" applyBorder="1" applyAlignment="1">
      <alignment horizontal="right" vertical="center"/>
    </xf>
    <xf numFmtId="0" fontId="28" fillId="0" borderId="36" xfId="2" applyFont="1" applyBorder="1" applyAlignment="1">
      <alignment horizontal="right" vertical="center"/>
    </xf>
    <xf numFmtId="0" fontId="28" fillId="0" borderId="37" xfId="2" applyFont="1" applyFill="1" applyBorder="1" applyAlignment="1">
      <alignment horizontal="center" vertical="center"/>
    </xf>
    <xf numFmtId="0" fontId="28" fillId="0" borderId="35" xfId="2" applyFont="1" applyBorder="1" applyAlignment="1">
      <alignment horizontal="center" vertical="center"/>
    </xf>
    <xf numFmtId="0" fontId="0" fillId="0" borderId="23" xfId="0" applyFont="1" applyBorder="1" applyAlignment="1">
      <alignment horizontal="right" vertical="center"/>
    </xf>
    <xf numFmtId="0" fontId="0" fillId="0" borderId="23" xfId="0" applyFont="1" applyBorder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2" applyFont="1" applyBorder="1" applyAlignment="1">
      <alignment horizontal="center" vertical="center"/>
    </xf>
    <xf numFmtId="0" fontId="28" fillId="0" borderId="11" xfId="2" applyFont="1" applyBorder="1" applyAlignment="1">
      <alignment horizontal="right" vertical="center"/>
    </xf>
    <xf numFmtId="0" fontId="28" fillId="0" borderId="27" xfId="2" applyFont="1" applyFill="1" applyBorder="1" applyAlignment="1">
      <alignment horizontal="center" vertical="center"/>
    </xf>
    <xf numFmtId="0" fontId="28" fillId="0" borderId="10" xfId="2" applyFont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0" fillId="0" borderId="34" xfId="0" applyFont="1" applyBorder="1" applyAlignment="1">
      <alignment horizontal="right" vertical="center"/>
    </xf>
    <xf numFmtId="0" fontId="28" fillId="0" borderId="34" xfId="2" applyFont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right" vertical="center"/>
    </xf>
    <xf numFmtId="0" fontId="28" fillId="0" borderId="34" xfId="2" applyFont="1" applyBorder="1" applyAlignment="1">
      <alignment horizontal="center" vertical="center"/>
    </xf>
    <xf numFmtId="0" fontId="28" fillId="0" borderId="48" xfId="2" applyFont="1" applyFill="1" applyBorder="1" applyAlignment="1">
      <alignment horizontal="center" vertical="center"/>
    </xf>
    <xf numFmtId="177" fontId="0" fillId="0" borderId="11" xfId="0" applyNumberFormat="1" applyFont="1" applyBorder="1" applyAlignment="1">
      <alignment horizontal="right" vertical="center"/>
    </xf>
    <xf numFmtId="0" fontId="28" fillId="0" borderId="47" xfId="0" applyFont="1" applyFill="1" applyBorder="1" applyAlignment="1">
      <alignment horizontal="center" vertical="center"/>
    </xf>
    <xf numFmtId="0" fontId="28" fillId="0" borderId="10" xfId="2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7" xfId="2" applyFont="1" applyBorder="1" applyAlignment="1">
      <alignment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28" fillId="0" borderId="0" xfId="2" applyFont="1" applyAlignment="1">
      <alignment vertical="center"/>
    </xf>
    <xf numFmtId="0" fontId="30" fillId="0" borderId="0" xfId="49" applyFont="1" applyBorder="1" applyAlignment="1">
      <alignment horizontal="left" vertical="center"/>
    </xf>
    <xf numFmtId="0" fontId="28" fillId="0" borderId="7" xfId="2" applyFont="1" applyBorder="1" applyAlignment="1">
      <alignment vertical="center" wrapText="1"/>
    </xf>
    <xf numFmtId="180" fontId="31" fillId="4" borderId="9" xfId="0" applyNumberFormat="1" applyFont="1" applyFill="1" applyBorder="1" applyAlignment="1">
      <alignment horizontal="right" vertical="center" wrapText="1"/>
    </xf>
    <xf numFmtId="0" fontId="28" fillId="0" borderId="2" xfId="49" applyFont="1" applyFill="1" applyBorder="1" applyAlignment="1">
      <alignment horizontal="center" vertical="center"/>
    </xf>
    <xf numFmtId="0" fontId="28" fillId="0" borderId="3" xfId="49" applyFont="1" applyFill="1" applyBorder="1" applyAlignment="1">
      <alignment horizontal="center" vertical="center"/>
    </xf>
    <xf numFmtId="180" fontId="28" fillId="0" borderId="53" xfId="0" applyNumberFormat="1" applyFont="1" applyFill="1" applyBorder="1" applyAlignment="1">
      <alignment vertical="center"/>
    </xf>
    <xf numFmtId="0" fontId="28" fillId="0" borderId="10" xfId="2" applyFont="1" applyBorder="1" applyAlignment="1">
      <alignment vertical="center" wrapText="1"/>
    </xf>
    <xf numFmtId="180" fontId="31" fillId="4" borderId="12" xfId="0" applyNumberFormat="1" applyFont="1" applyFill="1" applyBorder="1" applyAlignment="1">
      <alignment horizontal="right" vertical="center" wrapText="1"/>
    </xf>
    <xf numFmtId="0" fontId="28" fillId="0" borderId="1" xfId="49" applyFont="1" applyFill="1" applyBorder="1" applyAlignment="1">
      <alignment horizontal="center" vertical="center"/>
    </xf>
    <xf numFmtId="0" fontId="28" fillId="0" borderId="0" xfId="49" applyFont="1" applyFill="1" applyAlignment="1">
      <alignment horizontal="center" vertical="center"/>
    </xf>
    <xf numFmtId="180" fontId="28" fillId="2" borderId="54" xfId="0" applyNumberFormat="1" applyFont="1" applyFill="1" applyBorder="1" applyAlignment="1">
      <alignment vertical="center"/>
    </xf>
    <xf numFmtId="0" fontId="28" fillId="2" borderId="10" xfId="2" applyFont="1" applyFill="1" applyBorder="1" applyAlignment="1">
      <alignment vertical="center" wrapText="1"/>
    </xf>
    <xf numFmtId="180" fontId="28" fillId="9" borderId="12" xfId="2" applyNumberFormat="1" applyFont="1" applyFill="1" applyBorder="1" applyAlignment="1">
      <alignment vertical="center"/>
    </xf>
    <xf numFmtId="180" fontId="28" fillId="0" borderId="54" xfId="0" applyNumberFormat="1" applyFont="1" applyFill="1" applyBorder="1" applyAlignment="1">
      <alignment vertical="center"/>
    </xf>
    <xf numFmtId="180" fontId="28" fillId="0" borderId="12" xfId="2" applyNumberFormat="1" applyFont="1" applyBorder="1" applyAlignment="1">
      <alignment vertical="center"/>
    </xf>
    <xf numFmtId="0" fontId="28" fillId="0" borderId="55" xfId="49" applyNumberFormat="1" applyFont="1" applyFill="1" applyBorder="1" applyAlignment="1">
      <alignment horizontal="center" vertical="center"/>
    </xf>
    <xf numFmtId="0" fontId="28" fillId="0" borderId="56" xfId="49" applyNumberFormat="1" applyFont="1" applyFill="1" applyBorder="1" applyAlignment="1">
      <alignment horizontal="center" vertical="center"/>
    </xf>
    <xf numFmtId="180" fontId="28" fillId="0" borderId="57" xfId="2" applyNumberFormat="1" applyFont="1" applyBorder="1" applyAlignment="1">
      <alignment vertical="center"/>
    </xf>
    <xf numFmtId="0" fontId="28" fillId="0" borderId="16" xfId="2" applyFont="1" applyBorder="1" applyAlignment="1">
      <alignment vertical="center" wrapText="1"/>
    </xf>
    <xf numFmtId="0" fontId="28" fillId="0" borderId="18" xfId="2" applyFont="1" applyBorder="1" applyAlignment="1">
      <alignment vertical="center"/>
    </xf>
    <xf numFmtId="0" fontId="28" fillId="0" borderId="0" xfId="2" applyFont="1" applyBorder="1" applyAlignment="1">
      <alignment vertical="center"/>
    </xf>
    <xf numFmtId="0" fontId="26" fillId="0" borderId="53" xfId="2" applyFont="1" applyBorder="1" applyAlignment="1">
      <alignment horizontal="center" vertical="center"/>
    </xf>
    <xf numFmtId="0" fontId="27" fillId="0" borderId="41" xfId="2" applyFont="1" applyBorder="1" applyAlignment="1">
      <alignment horizontal="center" vertical="center"/>
    </xf>
    <xf numFmtId="49" fontId="27" fillId="0" borderId="20" xfId="2" applyNumberFormat="1" applyFont="1" applyBorder="1" applyAlignment="1">
      <alignment horizontal="center" vertical="center"/>
    </xf>
    <xf numFmtId="0" fontId="27" fillId="0" borderId="21" xfId="2" applyFont="1" applyBorder="1" applyAlignment="1">
      <alignment horizontal="center" vertical="center"/>
    </xf>
    <xf numFmtId="0" fontId="28" fillId="0" borderId="38" xfId="0" applyFont="1" applyFill="1" applyBorder="1" applyAlignment="1">
      <alignment horizontal="right" vertical="center"/>
    </xf>
    <xf numFmtId="0" fontId="0" fillId="0" borderId="36" xfId="0" applyFont="1" applyBorder="1" applyAlignment="1">
      <alignment horizontal="right" vertical="center"/>
    </xf>
    <xf numFmtId="177" fontId="0" fillId="0" borderId="36" xfId="0" applyNumberFormat="1" applyFont="1" applyBorder="1" applyAlignment="1">
      <alignment horizontal="right" vertical="center"/>
    </xf>
    <xf numFmtId="177" fontId="0" fillId="8" borderId="36" xfId="0" applyNumberFormat="1" applyFont="1" applyFill="1" applyBorder="1" applyAlignment="1">
      <alignment horizontal="right" vertical="center"/>
    </xf>
    <xf numFmtId="0" fontId="28" fillId="0" borderId="12" xfId="0" applyFont="1" applyFill="1" applyBorder="1" applyAlignment="1">
      <alignment horizontal="right" vertical="center"/>
    </xf>
    <xf numFmtId="0" fontId="0" fillId="8" borderId="0" xfId="0" applyFont="1" applyFill="1" applyAlignment="1">
      <alignment vertical="center"/>
    </xf>
    <xf numFmtId="0" fontId="28" fillId="0" borderId="27" xfId="0" applyFont="1" applyFill="1" applyBorder="1" applyAlignment="1">
      <alignment horizontal="right" vertical="center"/>
    </xf>
    <xf numFmtId="0" fontId="0" fillId="0" borderId="27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9" fillId="0" borderId="18" xfId="0" applyFont="1" applyFill="1" applyBorder="1" applyAlignment="1">
      <alignment horizontal="center" vertical="center"/>
    </xf>
    <xf numFmtId="177" fontId="28" fillId="0" borderId="0" xfId="2" applyNumberFormat="1" applyFont="1" applyAlignment="1">
      <alignment vertical="center"/>
    </xf>
    <xf numFmtId="0" fontId="28" fillId="0" borderId="37" xfId="2" applyFont="1" applyFill="1" applyBorder="1" applyAlignment="1">
      <alignment horizontal="right" vertical="center"/>
    </xf>
    <xf numFmtId="0" fontId="28" fillId="0" borderId="27" xfId="2" applyFont="1" applyFill="1" applyBorder="1" applyAlignment="1">
      <alignment horizontal="right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8" xfId="2" applyFont="1" applyBorder="1" applyAlignment="1">
      <alignment horizontal="center" vertical="center"/>
    </xf>
    <xf numFmtId="0" fontId="27" fillId="0" borderId="26" xfId="2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4" fontId="27" fillId="0" borderId="11" xfId="2" applyNumberFormat="1" applyFont="1" applyBorder="1" applyAlignment="1">
      <alignment horizontal="right" vertical="center"/>
    </xf>
    <xf numFmtId="0" fontId="27" fillId="0" borderId="11" xfId="2" applyFont="1" applyBorder="1" applyAlignment="1">
      <alignment horizontal="right" vertical="center"/>
    </xf>
    <xf numFmtId="0" fontId="27" fillId="0" borderId="27" xfId="2" applyFont="1" applyFill="1" applyBorder="1" applyAlignment="1">
      <alignment horizontal="right" vertical="center"/>
    </xf>
    <xf numFmtId="0" fontId="27" fillId="0" borderId="10" xfId="2" applyFont="1" applyBorder="1" applyAlignment="1">
      <alignment horizontal="center" vertical="center"/>
    </xf>
    <xf numFmtId="0" fontId="25" fillId="0" borderId="34" xfId="0" applyFont="1" applyBorder="1" applyAlignment="1">
      <alignment horizontal="right" vertical="center"/>
    </xf>
    <xf numFmtId="0" fontId="25" fillId="0" borderId="34" xfId="0" applyFont="1" applyBorder="1" applyAlignment="1">
      <alignment vertical="center"/>
    </xf>
    <xf numFmtId="0" fontId="27" fillId="0" borderId="27" xfId="2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7" fillId="0" borderId="34" xfId="2" applyFont="1" applyBorder="1" applyAlignment="1">
      <alignment horizontal="center" vertical="center"/>
    </xf>
    <xf numFmtId="0" fontId="27" fillId="0" borderId="48" xfId="2" applyFont="1" applyFill="1" applyBorder="1" applyAlignment="1">
      <alignment horizontal="center" vertical="center"/>
    </xf>
    <xf numFmtId="0" fontId="25" fillId="0" borderId="11" xfId="0" applyFont="1" applyBorder="1" applyAlignment="1">
      <alignment horizontal="right" vertical="center"/>
    </xf>
    <xf numFmtId="177" fontId="25" fillId="0" borderId="11" xfId="0" applyNumberFormat="1" applyFont="1" applyBorder="1" applyAlignment="1">
      <alignment horizontal="right" vertical="center"/>
    </xf>
    <xf numFmtId="0" fontId="27" fillId="0" borderId="10" xfId="2" applyFont="1" applyFill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7" xfId="2" applyFont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7" fillId="0" borderId="0" xfId="2" applyFont="1" applyAlignment="1">
      <alignment vertical="center"/>
    </xf>
    <xf numFmtId="0" fontId="32" fillId="0" borderId="0" xfId="49" applyFont="1" applyBorder="1" applyAlignment="1">
      <alignment horizontal="left" vertical="center"/>
    </xf>
    <xf numFmtId="0" fontId="27" fillId="0" borderId="7" xfId="2" applyFont="1" applyBorder="1" applyAlignment="1">
      <alignment vertical="center" wrapText="1"/>
    </xf>
    <xf numFmtId="0" fontId="27" fillId="0" borderId="2" xfId="49" applyFont="1" applyFill="1" applyBorder="1" applyAlignment="1">
      <alignment horizontal="center" vertical="center"/>
    </xf>
    <xf numFmtId="0" fontId="27" fillId="0" borderId="3" xfId="49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vertical="center"/>
    </xf>
    <xf numFmtId="0" fontId="27" fillId="0" borderId="10" xfId="2" applyFont="1" applyBorder="1" applyAlignment="1">
      <alignment vertical="center" wrapText="1"/>
    </xf>
    <xf numFmtId="180" fontId="4" fillId="4" borderId="12" xfId="0" applyNumberFormat="1" applyFont="1" applyFill="1" applyBorder="1" applyAlignment="1">
      <alignment horizontal="right" vertical="center" wrapText="1"/>
    </xf>
    <xf numFmtId="0" fontId="27" fillId="0" borderId="1" xfId="49" applyFont="1" applyFill="1" applyBorder="1" applyAlignment="1">
      <alignment horizontal="center" vertical="center"/>
    </xf>
    <xf numFmtId="0" fontId="27" fillId="0" borderId="0" xfId="49" applyFont="1" applyFill="1" applyAlignment="1">
      <alignment horizontal="center" vertical="center"/>
    </xf>
    <xf numFmtId="0" fontId="27" fillId="2" borderId="54" xfId="0" applyFont="1" applyFill="1" applyBorder="1" applyAlignment="1">
      <alignment vertical="center"/>
    </xf>
    <xf numFmtId="0" fontId="27" fillId="2" borderId="10" xfId="2" applyFont="1" applyFill="1" applyBorder="1" applyAlignment="1">
      <alignment vertical="center" wrapText="1"/>
    </xf>
    <xf numFmtId="180" fontId="27" fillId="9" borderId="12" xfId="2" applyNumberFormat="1" applyFont="1" applyFill="1" applyBorder="1" applyAlignment="1">
      <alignment vertical="center"/>
    </xf>
    <xf numFmtId="0" fontId="27" fillId="0" borderId="54" xfId="0" applyFont="1" applyFill="1" applyBorder="1" applyAlignment="1">
      <alignment vertical="center"/>
    </xf>
    <xf numFmtId="180" fontId="27" fillId="0" borderId="12" xfId="2" applyNumberFormat="1" applyFont="1" applyBorder="1" applyAlignment="1">
      <alignment vertical="center"/>
    </xf>
    <xf numFmtId="0" fontId="27" fillId="0" borderId="55" xfId="49" applyNumberFormat="1" applyFont="1" applyFill="1" applyBorder="1" applyAlignment="1">
      <alignment horizontal="center" vertical="center"/>
    </xf>
    <xf numFmtId="0" fontId="27" fillId="0" borderId="56" xfId="49" applyNumberFormat="1" applyFont="1" applyFill="1" applyBorder="1" applyAlignment="1">
      <alignment horizontal="center" vertical="center"/>
    </xf>
    <xf numFmtId="0" fontId="27" fillId="0" borderId="57" xfId="2" applyFont="1" applyBorder="1" applyAlignment="1">
      <alignment vertical="center"/>
    </xf>
    <xf numFmtId="0" fontId="27" fillId="0" borderId="16" xfId="2" applyFont="1" applyBorder="1" applyAlignment="1">
      <alignment vertical="center" wrapText="1"/>
    </xf>
    <xf numFmtId="0" fontId="27" fillId="0" borderId="18" xfId="2" applyFont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27" fillId="0" borderId="4" xfId="2" applyFont="1" applyBorder="1" applyAlignment="1">
      <alignment horizontal="center" vertical="center"/>
    </xf>
    <xf numFmtId="49" fontId="27" fillId="0" borderId="5" xfId="2" applyNumberFormat="1" applyFont="1" applyBorder="1" applyAlignment="1">
      <alignment horizontal="center" vertical="center"/>
    </xf>
    <xf numFmtId="0" fontId="27" fillId="0" borderId="5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12" xfId="0" applyFont="1" applyFill="1" applyBorder="1" applyAlignment="1">
      <alignment horizontal="right" vertical="center"/>
    </xf>
    <xf numFmtId="0" fontId="27" fillId="0" borderId="7" xfId="2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  <xf numFmtId="177" fontId="25" fillId="0" borderId="8" xfId="0" applyNumberFormat="1" applyFont="1" applyBorder="1" applyAlignment="1">
      <alignment horizontal="right" vertical="center"/>
    </xf>
    <xf numFmtId="177" fontId="25" fillId="8" borderId="8" xfId="0" applyNumberFormat="1" applyFont="1" applyFill="1" applyBorder="1" applyAlignment="1">
      <alignment horizontal="right" vertical="center"/>
    </xf>
    <xf numFmtId="0" fontId="27" fillId="0" borderId="9" xfId="0" applyFont="1" applyFill="1" applyBorder="1" applyAlignment="1">
      <alignment horizontal="right" vertical="center"/>
    </xf>
    <xf numFmtId="0" fontId="25" fillId="8" borderId="0" xfId="0" applyFont="1" applyFill="1" applyAlignment="1">
      <alignment vertical="center"/>
    </xf>
    <xf numFmtId="0" fontId="25" fillId="8" borderId="11" xfId="0" applyFont="1" applyFill="1" applyBorder="1" applyAlignment="1">
      <alignment horizontal="right" vertical="center"/>
    </xf>
    <xf numFmtId="0" fontId="27" fillId="0" borderId="27" xfId="0" applyFont="1" applyFill="1" applyBorder="1" applyAlignment="1">
      <alignment horizontal="right" vertical="center"/>
    </xf>
    <xf numFmtId="177" fontId="25" fillId="8" borderId="11" xfId="0" applyNumberFormat="1" applyFont="1" applyFill="1" applyBorder="1" applyAlignment="1">
      <alignment horizontal="right" vertical="center"/>
    </xf>
    <xf numFmtId="0" fontId="25" fillId="0" borderId="27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6" fillId="0" borderId="18" xfId="0" applyFont="1" applyFill="1" applyBorder="1" applyAlignment="1">
      <alignment horizontal="center" vertical="center"/>
    </xf>
    <xf numFmtId="177" fontId="27" fillId="0" borderId="0" xfId="2" applyNumberFormat="1" applyFont="1" applyAlignment="1">
      <alignment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3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right" vertical="center"/>
    </xf>
    <xf numFmtId="180" fontId="34" fillId="0" borderId="17" xfId="0" applyNumberFormat="1" applyFont="1" applyFill="1" applyBorder="1" applyAlignment="1">
      <alignment horizontal="center" vertical="center" wrapText="1"/>
    </xf>
    <xf numFmtId="180" fontId="33" fillId="0" borderId="17" xfId="0" applyNumberFormat="1" applyFont="1" applyFill="1" applyBorder="1" applyAlignment="1">
      <alignment horizontal="center" vertical="center"/>
    </xf>
    <xf numFmtId="180" fontId="33" fillId="0" borderId="18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177" fontId="33" fillId="0" borderId="17" xfId="0" applyNumberFormat="1" applyFont="1" applyFill="1" applyBorder="1" applyAlignment="1">
      <alignment horizontal="center" vertical="center"/>
    </xf>
    <xf numFmtId="180" fontId="0" fillId="0" borderId="26" xfId="0" applyNumberForma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80" fontId="3" fillId="0" borderId="27" xfId="0" applyNumberFormat="1" applyFont="1" applyFill="1" applyBorder="1" applyAlignment="1">
      <alignment horizontal="right" vertical="center"/>
    </xf>
    <xf numFmtId="0" fontId="3" fillId="0" borderId="10" xfId="49" applyFill="1" applyBorder="1" applyAlignment="1">
      <alignment horizontal="center" vertical="center"/>
    </xf>
    <xf numFmtId="0" fontId="3" fillId="0" borderId="10" xfId="49" applyNumberFormat="1" applyFill="1" applyBorder="1" applyAlignment="1">
      <alignment horizontal="center" vertical="center"/>
    </xf>
    <xf numFmtId="180" fontId="35" fillId="0" borderId="27" xfId="0" applyNumberFormat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49" fontId="3" fillId="2" borderId="10" xfId="0" applyNumberFormat="1" applyFont="1" applyFill="1" applyBorder="1" applyAlignment="1">
      <alignment horizontal="center" vertical="center"/>
    </xf>
    <xf numFmtId="177" fontId="33" fillId="0" borderId="18" xfId="0" applyNumberFormat="1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180" fontId="3" fillId="2" borderId="11" xfId="0" applyNumberFormat="1" applyFont="1" applyFill="1" applyBorder="1" applyAlignment="1">
      <alignment horizontal="center" vertical="center"/>
    </xf>
    <xf numFmtId="180" fontId="3" fillId="0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80" fontId="3" fillId="2" borderId="17" xfId="0" applyNumberFormat="1" applyFont="1" applyFill="1" applyBorder="1" applyAlignment="1">
      <alignment horizontal="center" vertical="center"/>
    </xf>
    <xf numFmtId="180" fontId="3" fillId="0" borderId="18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80" fontId="3" fillId="0" borderId="14" xfId="0" applyNumberFormat="1" applyFont="1" applyFill="1" applyBorder="1" applyAlignment="1">
      <alignment horizontal="center" vertical="center"/>
    </xf>
    <xf numFmtId="180" fontId="3" fillId="0" borderId="15" xfId="0" applyNumberFormat="1" applyFont="1" applyFill="1" applyBorder="1" applyAlignment="1">
      <alignment horizontal="center" vertical="center"/>
    </xf>
    <xf numFmtId="180" fontId="5" fillId="0" borderId="9" xfId="0" applyNumberFormat="1" applyFont="1" applyFill="1" applyBorder="1" applyAlignment="1">
      <alignment horizontal="right" vertical="center" wrapText="1"/>
    </xf>
    <xf numFmtId="180" fontId="4" fillId="4" borderId="27" xfId="0" applyNumberFormat="1" applyFont="1" applyFill="1" applyBorder="1" applyAlignment="1">
      <alignment horizontal="right" vertical="center" wrapText="1"/>
    </xf>
    <xf numFmtId="180" fontId="3" fillId="0" borderId="12" xfId="0" applyNumberFormat="1" applyFont="1" applyFill="1" applyBorder="1" applyAlignment="1">
      <alignment vertical="center"/>
    </xf>
    <xf numFmtId="180" fontId="6" fillId="2" borderId="27" xfId="0" applyNumberFormat="1" applyFont="1" applyFill="1" applyBorder="1" applyAlignment="1">
      <alignment vertical="center"/>
    </xf>
    <xf numFmtId="180" fontId="3" fillId="2" borderId="27" xfId="0" applyNumberFormat="1" applyFont="1" applyFill="1" applyBorder="1" applyAlignment="1">
      <alignment vertical="center"/>
    </xf>
    <xf numFmtId="180" fontId="5" fillId="0" borderId="18" xfId="0" applyNumberFormat="1" applyFont="1" applyFill="1" applyBorder="1" applyAlignment="1">
      <alignment horizontal="right" vertical="center" wrapText="1"/>
    </xf>
    <xf numFmtId="180" fontId="3" fillId="2" borderId="12" xfId="0" applyNumberFormat="1" applyFont="1" applyFill="1" applyBorder="1" applyAlignment="1">
      <alignment vertical="center"/>
    </xf>
    <xf numFmtId="180" fontId="8" fillId="2" borderId="12" xfId="0" applyNumberFormat="1" applyFont="1" applyFill="1" applyBorder="1" applyAlignment="1">
      <alignment vertical="center"/>
    </xf>
    <xf numFmtId="179" fontId="8" fillId="2" borderId="18" xfId="0" applyNumberFormat="1" applyFont="1" applyFill="1" applyBorder="1" applyAlignment="1">
      <alignment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left" vertical="center"/>
    </xf>
    <xf numFmtId="0" fontId="3" fillId="0" borderId="0" xfId="49" applyFill="1" applyBorder="1" applyAlignment="1"/>
    <xf numFmtId="180" fontId="5" fillId="0" borderId="0" xfId="0" applyNumberFormat="1" applyFont="1" applyFill="1" applyBorder="1" applyAlignment="1">
      <alignment horizontal="right" vertical="center" wrapText="1"/>
    </xf>
    <xf numFmtId="180" fontId="6" fillId="2" borderId="12" xfId="0" applyNumberFormat="1" applyFont="1" applyFill="1" applyBorder="1" applyAlignment="1"/>
    <xf numFmtId="180" fontId="3" fillId="0" borderId="0" xfId="0" applyNumberFormat="1" applyFont="1" applyFill="1" applyBorder="1" applyAlignment="1">
      <alignment vertical="center"/>
    </xf>
    <xf numFmtId="176" fontId="7" fillId="2" borderId="0" xfId="0" applyNumberFormat="1" applyFont="1" applyFill="1" applyBorder="1" applyAlignment="1">
      <alignment vertical="center"/>
    </xf>
    <xf numFmtId="0" fontId="3" fillId="0" borderId="0" xfId="49" applyNumberFormat="1" applyFill="1" applyBorder="1" applyAlignment="1"/>
    <xf numFmtId="0" fontId="3" fillId="0" borderId="17" xfId="0" applyFont="1" applyFill="1" applyBorder="1" applyAlignment="1"/>
    <xf numFmtId="0" fontId="3" fillId="0" borderId="18" xfId="0" applyFont="1" applyFill="1" applyBorder="1" applyAlignment="1"/>
    <xf numFmtId="180" fontId="3" fillId="2" borderId="11" xfId="0" applyNumberFormat="1" applyFont="1" applyFill="1" applyBorder="1" applyAlignment="1">
      <alignment horizontal="right" vertical="center"/>
    </xf>
    <xf numFmtId="180" fontId="3" fillId="0" borderId="11" xfId="0" applyNumberFormat="1" applyFont="1" applyFill="1" applyBorder="1" applyAlignment="1">
      <alignment horizontal="right" vertical="center"/>
    </xf>
    <xf numFmtId="180" fontId="3" fillId="0" borderId="12" xfId="0" applyNumberFormat="1" applyFont="1" applyFill="1" applyBorder="1" applyAlignment="1">
      <alignment horizontal="right" vertical="center"/>
    </xf>
    <xf numFmtId="180" fontId="3" fillId="0" borderId="11" xfId="0" applyNumberFormat="1" applyFont="1" applyFill="1" applyBorder="1" applyAlignment="1">
      <alignment horizontal="center" vertical="center"/>
    </xf>
    <xf numFmtId="180" fontId="3" fillId="0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3" fillId="0" borderId="11" xfId="0" applyNumberFormat="1" applyFont="1" applyFill="1" applyBorder="1" applyAlignment="1">
      <alignment vertical="center"/>
    </xf>
    <xf numFmtId="180" fontId="3" fillId="0" borderId="11" xfId="34" applyNumberFormat="1" applyFont="1" applyFill="1" applyBorder="1" applyAlignment="1">
      <alignment vertical="center" wrapText="1"/>
    </xf>
    <xf numFmtId="180" fontId="3" fillId="0" borderId="17" xfId="0" applyNumberFormat="1" applyFont="1" applyFill="1" applyBorder="1" applyAlignment="1">
      <alignment vertical="center"/>
    </xf>
    <xf numFmtId="180" fontId="3" fillId="0" borderId="18" xfId="0" applyNumberFormat="1" applyFont="1" applyFill="1" applyBorder="1" applyAlignment="1">
      <alignment vertical="center"/>
    </xf>
    <xf numFmtId="180" fontId="3" fillId="0" borderId="14" xfId="34" applyNumberFormat="1" applyFont="1" applyFill="1" applyBorder="1" applyAlignment="1">
      <alignment horizontal="center" vertical="center"/>
    </xf>
    <xf numFmtId="180" fontId="3" fillId="0" borderId="15" xfId="34" applyNumberFormat="1" applyFont="1" applyFill="1" applyBorder="1" applyAlignment="1">
      <alignment horizontal="center" vertical="center"/>
    </xf>
    <xf numFmtId="180" fontId="3" fillId="0" borderId="14" xfId="34" applyNumberFormat="1" applyFont="1" applyFill="1" applyBorder="1" applyAlignment="1">
      <alignment horizontal="right" vertical="center"/>
    </xf>
    <xf numFmtId="180" fontId="3" fillId="0" borderId="15" xfId="34" applyNumberFormat="1" applyFont="1" applyFill="1" applyBorder="1" applyAlignment="1">
      <alignment horizontal="right" vertical="center"/>
    </xf>
    <xf numFmtId="180" fontId="5" fillId="0" borderId="26" xfId="0" applyNumberFormat="1" applyFont="1" applyFill="1" applyBorder="1" applyAlignment="1">
      <alignment vertical="center"/>
    </xf>
    <xf numFmtId="0" fontId="3" fillId="0" borderId="2" xfId="49" applyFill="1" applyBorder="1" applyAlignment="1">
      <alignment vertical="center"/>
    </xf>
    <xf numFmtId="180" fontId="3" fillId="0" borderId="53" xfId="0" applyNumberFormat="1" applyFont="1" applyFill="1" applyBorder="1" applyAlignment="1">
      <alignment vertical="center"/>
    </xf>
    <xf numFmtId="180" fontId="4" fillId="0" borderId="27" xfId="0" applyNumberFormat="1" applyFont="1" applyBorder="1" applyAlignment="1">
      <alignment horizontal="right" vertical="center" wrapText="1"/>
    </xf>
    <xf numFmtId="0" fontId="11" fillId="0" borderId="1" xfId="49" applyFont="1" applyFill="1" applyBorder="1" applyAlignment="1">
      <alignment horizontal="center" vertical="center"/>
    </xf>
    <xf numFmtId="180" fontId="3" fillId="0" borderId="54" xfId="0" applyNumberFormat="1" applyFont="1" applyFill="1" applyBorder="1" applyAlignment="1">
      <alignment vertical="center"/>
    </xf>
    <xf numFmtId="180" fontId="3" fillId="0" borderId="27" xfId="0" applyNumberFormat="1" applyFont="1" applyFill="1" applyBorder="1" applyAlignment="1">
      <alignment vertical="center"/>
    </xf>
    <xf numFmtId="0" fontId="3" fillId="0" borderId="1" xfId="49" applyFill="1" applyBorder="1" applyAlignment="1">
      <alignment vertical="center"/>
    </xf>
    <xf numFmtId="180" fontId="3" fillId="0" borderId="27" xfId="34" applyNumberFormat="1" applyFont="1" applyFill="1" applyBorder="1" applyAlignment="1">
      <alignment vertical="center"/>
    </xf>
    <xf numFmtId="0" fontId="3" fillId="0" borderId="1" xfId="49" applyNumberForma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54" xfId="0" applyFont="1" applyFill="1" applyBorder="1" applyAlignment="1">
      <alignment vertical="center"/>
    </xf>
    <xf numFmtId="0" fontId="3" fillId="0" borderId="55" xfId="34" applyFont="1" applyFill="1" applyBorder="1" applyAlignment="1">
      <alignment vertical="center"/>
    </xf>
    <xf numFmtId="0" fontId="3" fillId="0" borderId="57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41" xfId="34" applyFont="1" applyFill="1" applyBorder="1" applyAlignment="1">
      <alignment horizontal="center" vertical="center"/>
    </xf>
    <xf numFmtId="0" fontId="33" fillId="0" borderId="20" xfId="34" applyFont="1" applyFill="1" applyBorder="1" applyAlignment="1">
      <alignment horizontal="center" vertical="center"/>
    </xf>
    <xf numFmtId="0" fontId="33" fillId="0" borderId="42" xfId="34" applyFont="1" applyFill="1" applyBorder="1" applyAlignment="1">
      <alignment horizontal="center" vertical="center"/>
    </xf>
    <xf numFmtId="0" fontId="33" fillId="0" borderId="21" xfId="34" applyFont="1" applyFill="1" applyBorder="1" applyAlignment="1">
      <alignment horizontal="center" vertical="center"/>
    </xf>
    <xf numFmtId="180" fontId="3" fillId="0" borderId="36" xfId="0" applyNumberFormat="1" applyFont="1" applyFill="1" applyBorder="1" applyAlignment="1">
      <alignment vertical="center"/>
    </xf>
    <xf numFmtId="180" fontId="3" fillId="0" borderId="37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vertical="center"/>
    </xf>
    <xf numFmtId="0" fontId="3" fillId="0" borderId="36" xfId="0" applyNumberFormat="1" applyFont="1" applyFill="1" applyBorder="1" applyAlignment="1">
      <alignment vertical="center"/>
    </xf>
    <xf numFmtId="0" fontId="3" fillId="0" borderId="34" xfId="0" applyNumberFormat="1" applyFont="1" applyFill="1" applyBorder="1" applyAlignment="1">
      <alignment vertical="center"/>
    </xf>
    <xf numFmtId="180" fontId="33" fillId="0" borderId="16" xfId="34" applyNumberFormat="1" applyFont="1" applyFill="1" applyBorder="1" applyAlignment="1">
      <alignment vertical="center"/>
    </xf>
    <xf numFmtId="180" fontId="33" fillId="0" borderId="17" xfId="34" applyNumberFormat="1" applyFont="1" applyFill="1" applyBorder="1" applyAlignment="1">
      <alignment horizontal="center" vertical="center"/>
    </xf>
    <xf numFmtId="180" fontId="33" fillId="0" borderId="28" xfId="34" applyNumberFormat="1" applyFont="1" applyFill="1" applyBorder="1" applyAlignment="1">
      <alignment horizontal="center" vertical="center"/>
    </xf>
    <xf numFmtId="0" fontId="3" fillId="0" borderId="17" xfId="34" applyFont="1" applyFill="1" applyBorder="1" applyAlignment="1">
      <alignment horizontal="right" vertical="center"/>
    </xf>
    <xf numFmtId="0" fontId="3" fillId="0" borderId="18" xfId="34" applyFont="1" applyFill="1" applyBorder="1" applyAlignment="1">
      <alignment horizontal="right" vertical="center"/>
    </xf>
    <xf numFmtId="180" fontId="3" fillId="0" borderId="9" xfId="0" applyNumberFormat="1" applyFont="1" applyFill="1" applyBorder="1" applyAlignment="1">
      <alignment vertical="center"/>
    </xf>
    <xf numFmtId="180" fontId="3" fillId="0" borderId="12" xfId="34" applyNumberFormat="1" applyFont="1" applyFill="1" applyBorder="1" applyAlignment="1">
      <alignment vertical="center"/>
    </xf>
    <xf numFmtId="0" fontId="3" fillId="0" borderId="18" xfId="34" applyFont="1" applyFill="1" applyBorder="1" applyAlignment="1">
      <alignment vertical="center"/>
    </xf>
    <xf numFmtId="0" fontId="3" fillId="0" borderId="17" xfId="34" applyFont="1" applyFill="1" applyBorder="1" applyAlignment="1">
      <alignment horizontal="center" vertical="center"/>
    </xf>
    <xf numFmtId="0" fontId="3" fillId="0" borderId="18" xfId="34" applyFont="1" applyFill="1" applyBorder="1" applyAlignment="1">
      <alignment horizontal="center" vertical="center"/>
    </xf>
    <xf numFmtId="0" fontId="3" fillId="0" borderId="26" xfId="34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11" xfId="0" applyNumberFormat="1" applyFont="1" applyFill="1" applyBorder="1" applyAlignment="1"/>
    <xf numFmtId="180" fontId="5" fillId="0" borderId="9" xfId="0" applyNumberFormat="1" applyFont="1" applyFill="1" applyBorder="1">
      <alignment vertical="center"/>
    </xf>
    <xf numFmtId="180" fontId="4" fillId="0" borderId="12" xfId="0" applyNumberFormat="1" applyFont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wrapText="1"/>
    </xf>
    <xf numFmtId="0" fontId="3" fillId="0" borderId="32" xfId="0" applyFont="1" applyFill="1" applyBorder="1" applyAlignment="1">
      <alignment horizontal="center" vertical="center"/>
    </xf>
    <xf numFmtId="49" fontId="3" fillId="2" borderId="32" xfId="0" applyNumberFormat="1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3" fillId="0" borderId="10" xfId="49" applyFill="1" applyBorder="1" applyAlignment="1">
      <alignment horizontal="center"/>
    </xf>
    <xf numFmtId="0" fontId="3" fillId="0" borderId="10" xfId="49" applyNumberForma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25" fillId="0" borderId="8" xfId="0" applyFont="1" applyBorder="1" applyAlignment="1" quotePrefix="1">
      <alignment horizontal="right" vertical="center"/>
    </xf>
    <xf numFmtId="0" fontId="0" fillId="0" borderId="36" xfId="0" applyFont="1" applyBorder="1" applyAlignment="1" quotePrefix="1">
      <alignment horizontal="right" vertical="center"/>
    </xf>
    <xf numFmtId="0" fontId="3" fillId="2" borderId="32" xfId="0" applyFont="1" applyFill="1" applyBorder="1" applyAlignment="1" quotePrefix="1">
      <alignment horizontal="center"/>
    </xf>
    <xf numFmtId="0" fontId="3" fillId="8" borderId="32" xfId="0" applyFont="1" applyFill="1" applyBorder="1" applyAlignment="1" quotePrefix="1">
      <alignment horizontal="center"/>
    </xf>
    <xf numFmtId="0" fontId="3" fillId="2" borderId="50" xfId="0" applyFont="1" applyFill="1" applyBorder="1" applyAlignment="1" quotePrefix="1">
      <alignment horizontal="center"/>
    </xf>
    <xf numFmtId="0" fontId="3" fillId="2" borderId="34" xfId="0" applyFont="1" applyFill="1" applyBorder="1" applyAlignment="1" quotePrefix="1">
      <alignment horizontal="center"/>
    </xf>
    <xf numFmtId="0" fontId="3" fillId="2" borderId="40" xfId="0" applyFont="1" applyFill="1" applyBorder="1" applyAlignment="1" quotePrefix="1">
      <alignment horizontal="center" vertical="center"/>
    </xf>
    <xf numFmtId="0" fontId="3" fillId="2" borderId="32" xfId="0" applyFont="1" applyFill="1" applyBorder="1" applyAlignment="1" quotePrefix="1">
      <alignment horizontal="center" vertical="center"/>
    </xf>
    <xf numFmtId="0" fontId="3" fillId="8" borderId="32" xfId="0" applyFont="1" applyFill="1" applyBorder="1" applyAlignment="1" quotePrefix="1">
      <alignment horizontal="center" vertical="center"/>
    </xf>
    <xf numFmtId="0" fontId="3" fillId="2" borderId="50" xfId="0" applyFont="1" applyFill="1" applyBorder="1" applyAlignment="1" quotePrefix="1">
      <alignment horizontal="center" vertical="center"/>
    </xf>
  </cellXfs>
  <cellStyles count="54">
    <cellStyle name="常规" xfId="0" builtinId="0"/>
    <cellStyle name="货币[0]" xfId="1" builtinId="7"/>
    <cellStyle name="常规_2015-05月认证数据计算表（总全）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_2015-05月认证数据计算表（A组）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_2015-05月认证数据计算表（A组）_smhm胜明花木" xfId="52"/>
    <cellStyle name="常规 7" xfId="53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r:id="rId1" ax:persistence="persistStreamInit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727075</xdr:colOff>
      <xdr:row>27</xdr:row>
      <xdr:rowOff>72390</xdr:rowOff>
    </xdr:from>
    <xdr:to>
      <xdr:col>19</xdr:col>
      <xdr:colOff>371475</xdr:colOff>
      <xdr:row>28</xdr:row>
      <xdr:rowOff>100965</xdr:rowOff>
    </xdr:to>
    <xdr:pic>
      <xdr:nvPicPr>
        <xdr:cNvPr id="2" name="图片 1" descr="3865c2e8b5a74b3843f5ab557fb3a5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05270" y="5111115"/>
          <a:ext cx="10058400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12</xdr:col>
          <xdr:colOff>914400</xdr:colOff>
          <xdr:row>30</xdr:row>
          <xdr:rowOff>38100</xdr:rowOff>
        </xdr:to>
        <xdr:sp>
          <xdr:nvSpPr>
            <xdr:cNvPr id="2049" name="Host Control 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0805795" y="5410200"/>
              <a:ext cx="914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714375</xdr:colOff>
      <xdr:row>27</xdr:row>
      <xdr:rowOff>72390</xdr:rowOff>
    </xdr:from>
    <xdr:to>
      <xdr:col>19</xdr:col>
      <xdr:colOff>371475</xdr:colOff>
      <xdr:row>28</xdr:row>
      <xdr:rowOff>100965</xdr:rowOff>
    </xdr:to>
    <xdr:pic>
      <xdr:nvPicPr>
        <xdr:cNvPr id="2" name="图片 1" descr="3865c2e8b5a74b3843f5ab557fb3a5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88380" y="5130165"/>
          <a:ext cx="10058400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12</xdr:col>
          <xdr:colOff>914400</xdr:colOff>
          <xdr:row>30</xdr:row>
          <xdr:rowOff>47625</xdr:rowOff>
        </xdr:to>
        <xdr:sp>
          <xdr:nvSpPr>
            <xdr:cNvPr id="4097" name="Host Control 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0288905" y="5429250"/>
              <a:ext cx="9144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D15" sqref="D15"/>
    </sheetView>
  </sheetViews>
  <sheetFormatPr defaultColWidth="9" defaultRowHeight="14.25"/>
  <cols>
    <col min="1" max="1" width="16.375" style="124" customWidth="1"/>
    <col min="2" max="2" width="14.625" style="29" customWidth="1"/>
    <col min="3" max="3" width="18.2583333333333" style="29" customWidth="1"/>
    <col min="4" max="4" width="18.75" style="29" customWidth="1"/>
    <col min="5" max="5" width="14.375" style="29" customWidth="1"/>
    <col min="6" max="6" width="10.7583333333333" style="29" customWidth="1"/>
    <col min="7" max="8" width="13.625" style="29" customWidth="1"/>
    <col min="9" max="9" width="13.7583333333333" style="29" customWidth="1"/>
    <col min="10" max="10" width="10.7583333333333" style="29" customWidth="1"/>
    <col min="11" max="14" width="14.2583333333333" style="29" customWidth="1"/>
    <col min="15" max="15" width="11.5" style="29"/>
    <col min="16" max="16384" width="9" style="29"/>
  </cols>
  <sheetData>
    <row r="1" ht="26.25" spans="1:14">
      <c r="A1" s="636" t="s">
        <v>0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40"/>
    </row>
    <row r="2" spans="1:14">
      <c r="A2" s="525" t="s">
        <v>1</v>
      </c>
      <c r="B2" s="526" t="s">
        <v>2</v>
      </c>
      <c r="C2" s="526" t="s">
        <v>3</v>
      </c>
      <c r="D2" s="526" t="s">
        <v>4</v>
      </c>
      <c r="E2" s="527" t="s">
        <v>5</v>
      </c>
      <c r="F2" s="528" t="s">
        <v>2</v>
      </c>
      <c r="G2" s="12" t="s">
        <v>6</v>
      </c>
      <c r="H2" s="12" t="s">
        <v>7</v>
      </c>
      <c r="I2" s="13" t="s">
        <v>5</v>
      </c>
      <c r="J2" s="633" t="s">
        <v>1</v>
      </c>
      <c r="K2" s="160" t="s">
        <v>2</v>
      </c>
      <c r="L2" s="160" t="s">
        <v>8</v>
      </c>
      <c r="M2" s="160" t="s">
        <v>9</v>
      </c>
      <c r="N2" s="160" t="s">
        <v>5</v>
      </c>
    </row>
    <row r="3" spans="1:14">
      <c r="A3" s="87"/>
      <c r="B3" s="360" t="s">
        <v>10</v>
      </c>
      <c r="C3" s="160">
        <v>619047.78</v>
      </c>
      <c r="D3" s="160">
        <v>80476.22</v>
      </c>
      <c r="E3" s="117">
        <f>C3+D3</f>
        <v>699524</v>
      </c>
      <c r="F3" s="14"/>
      <c r="G3" s="15"/>
      <c r="H3" s="15">
        <v>55928.05</v>
      </c>
      <c r="I3" s="221">
        <f>SUM(G3:H3)</f>
        <v>55928.05</v>
      </c>
      <c r="J3" s="634">
        <v>1</v>
      </c>
      <c r="K3" s="15"/>
      <c r="L3" s="15"/>
      <c r="M3" s="15"/>
      <c r="N3" s="15">
        <f>SUM(L3:M3)</f>
        <v>0</v>
      </c>
    </row>
    <row r="4" spans="1:14">
      <c r="A4" s="87"/>
      <c r="B4" s="360" t="s">
        <v>11</v>
      </c>
      <c r="C4" s="360">
        <v>13137.13</v>
      </c>
      <c r="D4" s="360">
        <v>1707.83</v>
      </c>
      <c r="E4" s="117">
        <f>C4+D4</f>
        <v>14844.96</v>
      </c>
      <c r="F4" s="14"/>
      <c r="G4" s="15"/>
      <c r="H4" s="15"/>
      <c r="I4" s="221"/>
      <c r="J4" s="634">
        <v>2</v>
      </c>
      <c r="K4" s="15"/>
      <c r="L4" s="15"/>
      <c r="M4" s="15"/>
      <c r="N4" s="15">
        <f t="shared" ref="N4:N15" si="0">SUM(L4:M4)</f>
        <v>0</v>
      </c>
    </row>
    <row r="5" spans="1:14">
      <c r="A5" s="87"/>
      <c r="B5" s="360"/>
      <c r="C5" s="360"/>
      <c r="D5" s="360"/>
      <c r="E5" s="117"/>
      <c r="F5" s="14"/>
      <c r="G5" s="15"/>
      <c r="H5" s="15"/>
      <c r="I5" s="221"/>
      <c r="J5" s="634">
        <v>3</v>
      </c>
      <c r="K5" s="15"/>
      <c r="L5" s="15"/>
      <c r="M5" s="15"/>
      <c r="N5" s="15">
        <f t="shared" si="0"/>
        <v>0</v>
      </c>
    </row>
    <row r="6" spans="1:14">
      <c r="A6" s="87"/>
      <c r="B6" s="360"/>
      <c r="C6" s="360"/>
      <c r="D6" s="360"/>
      <c r="E6" s="117"/>
      <c r="F6" s="14"/>
      <c r="G6" s="15"/>
      <c r="H6" s="15"/>
      <c r="I6" s="221"/>
      <c r="J6" s="634">
        <v>4</v>
      </c>
      <c r="K6" s="15"/>
      <c r="L6" s="15"/>
      <c r="M6" s="15"/>
      <c r="N6" s="15">
        <f t="shared" si="0"/>
        <v>0</v>
      </c>
    </row>
    <row r="7" spans="1:14">
      <c r="A7" s="87"/>
      <c r="B7" s="360"/>
      <c r="C7" s="360"/>
      <c r="D7" s="360"/>
      <c r="E7" s="117"/>
      <c r="F7" s="14"/>
      <c r="G7" s="15"/>
      <c r="H7" s="15"/>
      <c r="I7" s="221"/>
      <c r="J7" s="634">
        <v>5</v>
      </c>
      <c r="K7" s="15"/>
      <c r="L7" s="15"/>
      <c r="M7" s="15"/>
      <c r="N7" s="15">
        <f t="shared" si="0"/>
        <v>0</v>
      </c>
    </row>
    <row r="8" spans="1:14">
      <c r="A8" s="87"/>
      <c r="B8" s="360"/>
      <c r="C8" s="360"/>
      <c r="D8" s="360"/>
      <c r="E8" s="117"/>
      <c r="F8" s="14"/>
      <c r="G8" s="15"/>
      <c r="H8" s="15"/>
      <c r="I8" s="221"/>
      <c r="J8" s="634">
        <v>6</v>
      </c>
      <c r="K8" s="15"/>
      <c r="L8" s="15"/>
      <c r="M8" s="15"/>
      <c r="N8" s="15">
        <f t="shared" si="0"/>
        <v>0</v>
      </c>
    </row>
    <row r="9" spans="1:14">
      <c r="A9" s="87"/>
      <c r="B9" s="360"/>
      <c r="C9" s="360"/>
      <c r="D9" s="360"/>
      <c r="E9" s="117"/>
      <c r="F9" s="14"/>
      <c r="G9" s="15"/>
      <c r="H9" s="15"/>
      <c r="I9" s="221"/>
      <c r="J9" s="634">
        <v>7</v>
      </c>
      <c r="K9" s="15"/>
      <c r="L9" s="15"/>
      <c r="M9" s="15"/>
      <c r="N9" s="15">
        <f t="shared" si="0"/>
        <v>0</v>
      </c>
    </row>
    <row r="10" spans="1:14">
      <c r="A10" s="87"/>
      <c r="B10" s="360"/>
      <c r="C10" s="360"/>
      <c r="D10" s="360"/>
      <c r="E10" s="117"/>
      <c r="F10" s="14"/>
      <c r="G10" s="15"/>
      <c r="H10" s="15"/>
      <c r="I10" s="221"/>
      <c r="J10" s="634">
        <v>8</v>
      </c>
      <c r="K10" s="15"/>
      <c r="L10" s="15"/>
      <c r="M10" s="15"/>
      <c r="N10" s="15">
        <f t="shared" si="0"/>
        <v>0</v>
      </c>
    </row>
    <row r="11" spans="1:14">
      <c r="A11" s="87"/>
      <c r="B11" s="360"/>
      <c r="C11" s="360"/>
      <c r="D11" s="360"/>
      <c r="E11" s="117"/>
      <c r="F11" s="14"/>
      <c r="G11" s="15"/>
      <c r="H11" s="15"/>
      <c r="I11" s="221"/>
      <c r="J11" s="634">
        <v>9</v>
      </c>
      <c r="K11" s="15"/>
      <c r="L11" s="15"/>
      <c r="M11" s="15"/>
      <c r="N11" s="15">
        <f t="shared" si="0"/>
        <v>0</v>
      </c>
    </row>
    <row r="12" spans="1:14">
      <c r="A12" s="87"/>
      <c r="B12" s="360"/>
      <c r="C12" s="360"/>
      <c r="D12" s="360"/>
      <c r="E12" s="117"/>
      <c r="F12" s="14"/>
      <c r="G12" s="15"/>
      <c r="H12" s="15"/>
      <c r="I12" s="221"/>
      <c r="J12" s="634">
        <v>10</v>
      </c>
      <c r="K12" s="15"/>
      <c r="L12" s="15"/>
      <c r="M12" s="15"/>
      <c r="N12" s="15">
        <f t="shared" si="0"/>
        <v>0</v>
      </c>
    </row>
    <row r="13" spans="1:14">
      <c r="A13" s="87"/>
      <c r="B13" s="360"/>
      <c r="C13" s="360"/>
      <c r="D13" s="360"/>
      <c r="E13" s="117"/>
      <c r="F13" s="14"/>
      <c r="G13" s="15"/>
      <c r="H13" s="15"/>
      <c r="I13" s="221"/>
      <c r="J13" s="634">
        <v>11</v>
      </c>
      <c r="K13" s="15"/>
      <c r="L13" s="15"/>
      <c r="M13" s="15"/>
      <c r="N13" s="15">
        <f t="shared" si="0"/>
        <v>0</v>
      </c>
    </row>
    <row r="14" spans="1:14">
      <c r="A14" s="87"/>
      <c r="B14" s="360"/>
      <c r="C14" s="360"/>
      <c r="D14" s="360"/>
      <c r="E14" s="117"/>
      <c r="F14" s="14"/>
      <c r="G14" s="15"/>
      <c r="H14" s="15"/>
      <c r="I14" s="221"/>
      <c r="J14" s="634">
        <v>12</v>
      </c>
      <c r="K14" s="15"/>
      <c r="L14" s="15"/>
      <c r="M14" s="15"/>
      <c r="N14" s="15">
        <f t="shared" si="0"/>
        <v>0</v>
      </c>
    </row>
    <row r="15" spans="1:14">
      <c r="A15" s="87"/>
      <c r="B15" s="360"/>
      <c r="C15" s="360"/>
      <c r="D15" s="360"/>
      <c r="E15" s="117"/>
      <c r="F15" s="14"/>
      <c r="G15" s="15"/>
      <c r="H15" s="15"/>
      <c r="I15" s="221"/>
      <c r="J15" s="634">
        <v>13</v>
      </c>
      <c r="K15" s="15"/>
      <c r="L15" s="15"/>
      <c r="M15" s="15"/>
      <c r="N15" s="15">
        <f t="shared" si="0"/>
        <v>0</v>
      </c>
    </row>
    <row r="16" spans="1:14">
      <c r="A16" s="87"/>
      <c r="B16" s="360"/>
      <c r="C16" s="360"/>
      <c r="D16" s="360"/>
      <c r="E16" s="117"/>
      <c r="F16" s="14"/>
      <c r="G16" s="15"/>
      <c r="H16" s="15"/>
      <c r="I16" s="221"/>
      <c r="J16" s="634">
        <v>14</v>
      </c>
      <c r="K16" s="15"/>
      <c r="L16" s="15"/>
      <c r="M16" s="15"/>
      <c r="N16" s="15"/>
    </row>
    <row r="17" ht="17.25" spans="1:14">
      <c r="A17" s="529" t="s">
        <v>12</v>
      </c>
      <c r="B17" s="530"/>
      <c r="C17" s="531">
        <f>SUM(C3:C16)</f>
        <v>632184.91</v>
      </c>
      <c r="D17" s="532">
        <f>SUM(D3:D16)</f>
        <v>82184.05</v>
      </c>
      <c r="E17" s="533">
        <f>SUM(E3:E16)</f>
        <v>714368.96</v>
      </c>
      <c r="F17" s="534" t="s">
        <v>13</v>
      </c>
      <c r="G17" s="535">
        <f>SUM(G3:G16)</f>
        <v>0</v>
      </c>
      <c r="H17" s="535">
        <f>SUM(H3:H16)</f>
        <v>55928.05</v>
      </c>
      <c r="I17" s="545">
        <f>G17+H17</f>
        <v>55928.05</v>
      </c>
      <c r="J17" s="635" t="s">
        <v>14</v>
      </c>
      <c r="K17" s="633"/>
      <c r="L17" s="251">
        <f>SUM(L3:L16)</f>
        <v>0</v>
      </c>
      <c r="M17" s="251">
        <f>SUM(M3:M16)</f>
        <v>0</v>
      </c>
      <c r="N17" s="251">
        <f>SUM(N3:N16)</f>
        <v>0</v>
      </c>
    </row>
    <row r="18" spans="6:6">
      <c r="F18" s="124"/>
    </row>
    <row r="19" spans="6:6">
      <c r="F19" s="124"/>
    </row>
    <row r="21" ht="22" customHeight="1" spans="1:13">
      <c r="A21" s="184" t="s">
        <v>15</v>
      </c>
      <c r="B21" s="536">
        <v>1239504.74</v>
      </c>
      <c r="C21" s="537"/>
      <c r="D21" s="105">
        <f>C17+B21</f>
        <v>1871689.65</v>
      </c>
      <c r="E21" s="111"/>
      <c r="F21" s="538"/>
      <c r="G21" s="538"/>
      <c r="H21" s="538"/>
      <c r="I21" s="538"/>
      <c r="J21" s="538"/>
      <c r="K21" s="538"/>
      <c r="L21" s="538"/>
      <c r="M21" s="538"/>
    </row>
    <row r="22" ht="22" customHeight="1" spans="1:13">
      <c r="A22" s="190" t="s">
        <v>16</v>
      </c>
      <c r="B22" s="539">
        <v>52014.13</v>
      </c>
      <c r="C22" s="638" t="s">
        <v>17</v>
      </c>
      <c r="D22" s="110">
        <f>ROUND(D21*4.2%,2)</f>
        <v>78610.97</v>
      </c>
      <c r="E22" s="111"/>
      <c r="F22" s="538"/>
      <c r="G22" s="538"/>
      <c r="H22" s="538"/>
      <c r="I22" s="538"/>
      <c r="J22" s="538"/>
      <c r="K22" s="538"/>
      <c r="L22" s="538"/>
      <c r="M22" s="538"/>
    </row>
    <row r="23" ht="22" customHeight="1" spans="1:12">
      <c r="A23" s="190" t="s">
        <v>18</v>
      </c>
      <c r="B23" s="539">
        <v>0</v>
      </c>
      <c r="C23" s="638" t="s">
        <v>19</v>
      </c>
      <c r="D23" s="110">
        <f>D22-B22</f>
        <v>26596.84</v>
      </c>
      <c r="E23" s="31"/>
      <c r="F23" s="538"/>
      <c r="G23" s="538"/>
      <c r="H23" s="538"/>
      <c r="I23" s="538"/>
      <c r="J23" s="538"/>
      <c r="K23" s="538"/>
      <c r="L23" s="538"/>
    </row>
    <row r="24" ht="22" customHeight="1" spans="1:4">
      <c r="A24" s="203" t="s">
        <v>20</v>
      </c>
      <c r="B24" s="539">
        <f>D17-H17</f>
        <v>26256</v>
      </c>
      <c r="C24" s="639" t="s">
        <v>21</v>
      </c>
      <c r="D24" s="117">
        <f>D17-D23</f>
        <v>55587.21</v>
      </c>
    </row>
    <row r="25" ht="22" customHeight="1" spans="1:4">
      <c r="A25" s="203" t="s">
        <v>22</v>
      </c>
      <c r="B25" s="542">
        <f>B22+B24</f>
        <v>78270.13</v>
      </c>
      <c r="C25" s="87"/>
      <c r="D25" s="110"/>
    </row>
    <row r="26" ht="22" customHeight="1" spans="1:4">
      <c r="A26" s="203" t="s">
        <v>23</v>
      </c>
      <c r="B26" s="539">
        <f>B21+C17</f>
        <v>1871689.65</v>
      </c>
      <c r="C26" s="87"/>
      <c r="D26" s="110"/>
    </row>
    <row r="27" ht="22" customHeight="1" spans="1:4">
      <c r="A27" s="197" t="s">
        <v>24</v>
      </c>
      <c r="B27" s="92">
        <f>B25/B26</f>
        <v>0.0418178996715615</v>
      </c>
      <c r="C27" s="91"/>
      <c r="D27" s="122"/>
    </row>
    <row r="28" spans="2:4">
      <c r="B28" s="124"/>
      <c r="C28" s="124"/>
      <c r="D28" s="124"/>
    </row>
    <row r="30" spans="3:7">
      <c r="C30" s="29" t="s">
        <v>25</v>
      </c>
      <c r="F30" s="543"/>
      <c r="G30" s="543"/>
    </row>
    <row r="31" ht="16.5" customHeight="1" spans="7:7">
      <c r="G31" s="543"/>
    </row>
    <row r="32" ht="16.5" customHeight="1" spans="1:1">
      <c r="A32" s="75"/>
    </row>
    <row r="33" ht="16.5" customHeight="1"/>
    <row r="34" ht="16.5" customHeight="1"/>
    <row r="35" ht="16.5" customHeight="1"/>
    <row r="36" ht="16.5" customHeight="1"/>
    <row r="37" ht="16.5" customHeight="1"/>
  </sheetData>
  <mergeCells count="2">
    <mergeCell ref="A1:N1"/>
    <mergeCell ref="J17:K17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7" workbookViewId="0">
      <selection activeCell="I3" sqref="I3"/>
    </sheetView>
  </sheetViews>
  <sheetFormatPr defaultColWidth="9" defaultRowHeight="15"/>
  <cols>
    <col min="1" max="1" width="15.55" style="383" customWidth="1"/>
    <col min="2" max="2" width="14.875" style="383" customWidth="1"/>
    <col min="3" max="3" width="11.75" style="383" customWidth="1"/>
    <col min="4" max="4" width="10.375" style="383" customWidth="1"/>
    <col min="5" max="5" width="12.75" style="383" customWidth="1"/>
    <col min="6" max="6" width="9" style="383"/>
    <col min="7" max="10" width="9.875" style="383" customWidth="1"/>
    <col min="11" max="11" width="5.875" style="383" customWidth="1"/>
    <col min="12" max="12" width="10.75" style="383" customWidth="1"/>
    <col min="13" max="13" width="12.75" style="383" customWidth="1"/>
    <col min="14" max="14" width="13.25" style="383"/>
    <col min="15" max="15" width="12.125" style="383" customWidth="1"/>
    <col min="16" max="16384" width="9" style="383"/>
  </cols>
  <sheetData>
    <row r="1" s="383" customFormat="1" ht="24" customHeight="1" spans="1:15">
      <c r="A1" s="385" t="s">
        <v>60</v>
      </c>
      <c r="B1" s="386"/>
      <c r="C1" s="386"/>
      <c r="D1" s="386"/>
      <c r="E1" s="386"/>
      <c r="F1" s="386"/>
      <c r="G1" s="386"/>
      <c r="H1" s="386"/>
      <c r="I1" s="386"/>
      <c r="J1" s="386"/>
      <c r="K1" s="385" t="s">
        <v>31</v>
      </c>
      <c r="L1" s="386"/>
      <c r="M1" s="386"/>
      <c r="N1" s="386"/>
      <c r="O1" s="443"/>
    </row>
    <row r="2" s="383" customFormat="1" ht="15.75" spans="1:15">
      <c r="A2" s="460" t="s">
        <v>1</v>
      </c>
      <c r="B2" s="461" t="s">
        <v>2</v>
      </c>
      <c r="C2" s="461" t="s">
        <v>3</v>
      </c>
      <c r="D2" s="461" t="s">
        <v>4</v>
      </c>
      <c r="E2" s="462" t="s">
        <v>5</v>
      </c>
      <c r="F2" s="460" t="s">
        <v>1</v>
      </c>
      <c r="G2" s="461" t="s">
        <v>2</v>
      </c>
      <c r="H2" s="461" t="s">
        <v>6</v>
      </c>
      <c r="I2" s="461" t="s">
        <v>7</v>
      </c>
      <c r="J2" s="462" t="s">
        <v>5</v>
      </c>
      <c r="K2" s="507" t="s">
        <v>1</v>
      </c>
      <c r="L2" s="508" t="s">
        <v>2</v>
      </c>
      <c r="M2" s="509" t="s">
        <v>6</v>
      </c>
      <c r="N2" s="509" t="s">
        <v>7</v>
      </c>
      <c r="O2" s="510" t="s">
        <v>5</v>
      </c>
    </row>
    <row r="3" s="383" customFormat="1" spans="1:15">
      <c r="A3" s="463">
        <v>1</v>
      </c>
      <c r="B3" s="464">
        <v>25792221</v>
      </c>
      <c r="C3" s="465">
        <v>11283.19</v>
      </c>
      <c r="D3" s="466">
        <v>1466.81</v>
      </c>
      <c r="E3" s="467">
        <f>C3+D3</f>
        <v>12750</v>
      </c>
      <c r="F3" s="468">
        <v>3</v>
      </c>
      <c r="G3" s="469"/>
      <c r="H3" s="470"/>
      <c r="I3" s="470">
        <v>1355.42</v>
      </c>
      <c r="J3" s="511"/>
      <c r="K3" s="512">
        <v>1</v>
      </c>
      <c r="L3" s="641" t="s">
        <v>61</v>
      </c>
      <c r="M3" s="514">
        <v>96652.21</v>
      </c>
      <c r="N3" s="515">
        <v>12564.79</v>
      </c>
      <c r="O3" s="516">
        <f>SUM(M3:N3)</f>
        <v>109217</v>
      </c>
    </row>
    <row r="4" s="383" customFormat="1" spans="1:15">
      <c r="A4" s="463">
        <v>2</v>
      </c>
      <c r="B4" s="464">
        <v>25792222</v>
      </c>
      <c r="C4" s="466">
        <v>4662.83</v>
      </c>
      <c r="D4" s="466">
        <v>606.17</v>
      </c>
      <c r="E4" s="467">
        <f>C4+D4</f>
        <v>5269</v>
      </c>
      <c r="F4" s="468"/>
      <c r="G4" s="470"/>
      <c r="H4" s="470"/>
      <c r="I4" s="470"/>
      <c r="J4" s="511"/>
      <c r="K4" s="468">
        <v>2</v>
      </c>
      <c r="L4" s="478">
        <v>15085735</v>
      </c>
      <c r="M4" s="383">
        <v>7899.03</v>
      </c>
      <c r="N4" s="517">
        <v>1026.87</v>
      </c>
      <c r="O4" s="511">
        <f>SUM(M4:N4)</f>
        <v>8925.9</v>
      </c>
    </row>
    <row r="5" s="383" customFormat="1" spans="1:15">
      <c r="A5" s="463"/>
      <c r="B5" s="464"/>
      <c r="C5" s="464"/>
      <c r="D5" s="464"/>
      <c r="E5" s="471">
        <f>C5+D5</f>
        <v>0</v>
      </c>
      <c r="F5" s="468"/>
      <c r="G5" s="469"/>
      <c r="H5" s="470"/>
      <c r="I5" s="470"/>
      <c r="J5" s="511"/>
      <c r="K5" s="468">
        <v>4</v>
      </c>
      <c r="L5" s="470">
        <v>11502562</v>
      </c>
      <c r="M5" s="470">
        <v>2690.49</v>
      </c>
      <c r="N5" s="470">
        <v>349.76</v>
      </c>
      <c r="O5" s="511">
        <f>SUM(M5:N5)</f>
        <v>3040.25</v>
      </c>
    </row>
    <row r="6" s="383" customFormat="1" spans="1:15">
      <c r="A6" s="463"/>
      <c r="B6" s="464"/>
      <c r="C6" s="464"/>
      <c r="D6" s="464"/>
      <c r="E6" s="471">
        <f>C6+D6</f>
        <v>0</v>
      </c>
      <c r="F6" s="468"/>
      <c r="G6" s="469"/>
      <c r="H6" s="470"/>
      <c r="I6" s="470"/>
      <c r="J6" s="511"/>
      <c r="K6" s="468">
        <v>5</v>
      </c>
      <c r="L6" s="470">
        <v>16603728</v>
      </c>
      <c r="M6" s="470">
        <v>27433.63</v>
      </c>
      <c r="N6" s="470">
        <v>3566.37</v>
      </c>
      <c r="O6" s="511">
        <f>SUM(M6:N6)</f>
        <v>31000</v>
      </c>
    </row>
    <row r="7" s="383" customFormat="1" spans="1:15">
      <c r="A7" s="472"/>
      <c r="B7" s="473"/>
      <c r="C7" s="473"/>
      <c r="D7" s="473"/>
      <c r="E7" s="474"/>
      <c r="F7" s="468"/>
      <c r="G7" s="475"/>
      <c r="H7" s="475"/>
      <c r="I7" s="518"/>
      <c r="J7" s="519">
        <f t="shared" ref="J7:J16" si="0">SUM(H7:I7)</f>
        <v>0</v>
      </c>
      <c r="K7" s="468">
        <v>11</v>
      </c>
      <c r="L7" s="469">
        <v>221647514</v>
      </c>
      <c r="M7" s="470">
        <v>5446.2</v>
      </c>
      <c r="N7" s="470">
        <v>326.77</v>
      </c>
      <c r="O7" s="511">
        <f t="shared" ref="O7:O21" si="1">SUM(M7:N7)</f>
        <v>5772.97</v>
      </c>
    </row>
    <row r="8" s="383" customFormat="1" spans="1:15">
      <c r="A8" s="472"/>
      <c r="B8" s="473"/>
      <c r="C8" s="473"/>
      <c r="D8" s="473"/>
      <c r="E8" s="474"/>
      <c r="F8" s="468"/>
      <c r="G8" s="475"/>
      <c r="H8" s="475"/>
      <c r="I8" s="518"/>
      <c r="J8" s="519">
        <f t="shared" si="0"/>
        <v>0</v>
      </c>
      <c r="K8" s="468">
        <v>12</v>
      </c>
      <c r="L8" s="470">
        <v>40145926</v>
      </c>
      <c r="M8" s="470">
        <v>19249.56</v>
      </c>
      <c r="N8" s="470">
        <v>2502.44</v>
      </c>
      <c r="O8" s="511">
        <f t="shared" si="1"/>
        <v>21752</v>
      </c>
    </row>
    <row r="9" s="383" customFormat="1" spans="1:15">
      <c r="A9" s="472"/>
      <c r="B9" s="473"/>
      <c r="C9" s="473"/>
      <c r="D9" s="473"/>
      <c r="E9" s="474"/>
      <c r="F9" s="468"/>
      <c r="G9" s="475"/>
      <c r="H9" s="476"/>
      <c r="I9" s="520"/>
      <c r="J9" s="519">
        <f t="shared" si="0"/>
        <v>0</v>
      </c>
      <c r="K9" s="468">
        <v>13</v>
      </c>
      <c r="L9" s="470">
        <v>15085747</v>
      </c>
      <c r="M9" s="470">
        <v>9734.51</v>
      </c>
      <c r="N9" s="470">
        <v>1265.49</v>
      </c>
      <c r="O9" s="511">
        <f t="shared" si="1"/>
        <v>11000</v>
      </c>
    </row>
    <row r="10" s="383" customFormat="1" spans="1:15">
      <c r="A10" s="472"/>
      <c r="B10" s="473"/>
      <c r="C10" s="473"/>
      <c r="D10" s="473"/>
      <c r="E10" s="474"/>
      <c r="F10" s="468"/>
      <c r="G10" s="475"/>
      <c r="H10" s="476"/>
      <c r="I10" s="520"/>
      <c r="J10" s="519">
        <f t="shared" si="0"/>
        <v>0</v>
      </c>
      <c r="K10" s="468">
        <v>14</v>
      </c>
      <c r="L10" s="470">
        <v>15085748</v>
      </c>
      <c r="M10" s="470">
        <v>9734.51</v>
      </c>
      <c r="N10" s="470">
        <v>1265.49</v>
      </c>
      <c r="O10" s="511">
        <f t="shared" si="1"/>
        <v>11000</v>
      </c>
    </row>
    <row r="11" s="383" customFormat="1" spans="1:15">
      <c r="A11" s="472"/>
      <c r="B11" s="473"/>
      <c r="C11" s="473"/>
      <c r="D11" s="473"/>
      <c r="E11" s="474"/>
      <c r="F11" s="468"/>
      <c r="G11" s="475"/>
      <c r="H11" s="476"/>
      <c r="I11" s="520"/>
      <c r="J11" s="519">
        <f t="shared" si="0"/>
        <v>0</v>
      </c>
      <c r="K11" s="468">
        <v>15</v>
      </c>
      <c r="L11" s="470">
        <v>15085749</v>
      </c>
      <c r="M11" s="470">
        <v>9734.51</v>
      </c>
      <c r="N11" s="470">
        <v>1265.49</v>
      </c>
      <c r="O11" s="511">
        <f t="shared" si="1"/>
        <v>11000</v>
      </c>
    </row>
    <row r="12" s="383" customFormat="1" spans="1:15">
      <c r="A12" s="472"/>
      <c r="B12" s="473"/>
      <c r="C12" s="473"/>
      <c r="D12" s="473"/>
      <c r="E12" s="474"/>
      <c r="F12" s="468"/>
      <c r="G12" s="475"/>
      <c r="H12" s="475"/>
      <c r="I12" s="518"/>
      <c r="J12" s="519">
        <f t="shared" si="0"/>
        <v>0</v>
      </c>
      <c r="K12" s="468">
        <v>16</v>
      </c>
      <c r="L12" s="470">
        <v>15085750</v>
      </c>
      <c r="M12" s="470">
        <v>9734.51</v>
      </c>
      <c r="N12" s="470">
        <v>1265.49</v>
      </c>
      <c r="O12" s="511">
        <f t="shared" si="1"/>
        <v>11000</v>
      </c>
    </row>
    <row r="13" s="383" customFormat="1" spans="1:15">
      <c r="A13" s="472"/>
      <c r="B13" s="473"/>
      <c r="C13" s="473"/>
      <c r="D13" s="473"/>
      <c r="E13" s="474"/>
      <c r="F13" s="468"/>
      <c r="G13" s="475"/>
      <c r="H13" s="475"/>
      <c r="I13" s="518"/>
      <c r="J13" s="519">
        <f t="shared" si="0"/>
        <v>0</v>
      </c>
      <c r="K13" s="468">
        <v>17</v>
      </c>
      <c r="L13" s="470">
        <v>15085751</v>
      </c>
      <c r="M13" s="470">
        <v>9734.51</v>
      </c>
      <c r="N13" s="470">
        <v>1265.49</v>
      </c>
      <c r="O13" s="511">
        <f t="shared" si="1"/>
        <v>11000</v>
      </c>
    </row>
    <row r="14" s="383" customFormat="1" spans="1:15">
      <c r="A14" s="472"/>
      <c r="B14" s="473"/>
      <c r="C14" s="473"/>
      <c r="D14" s="473"/>
      <c r="E14" s="474"/>
      <c r="F14" s="468"/>
      <c r="G14" s="475"/>
      <c r="H14" s="475"/>
      <c r="I14" s="518"/>
      <c r="J14" s="519">
        <f t="shared" si="0"/>
        <v>0</v>
      </c>
      <c r="K14" s="468">
        <v>18</v>
      </c>
      <c r="L14" s="470">
        <v>15085752</v>
      </c>
      <c r="M14" s="470">
        <v>9734.51</v>
      </c>
      <c r="N14" s="470">
        <v>1265.49</v>
      </c>
      <c r="O14" s="511">
        <f t="shared" si="1"/>
        <v>11000</v>
      </c>
    </row>
    <row r="15" s="383" customFormat="1" spans="1:15">
      <c r="A15" s="472"/>
      <c r="B15" s="473"/>
      <c r="C15" s="473"/>
      <c r="D15" s="473"/>
      <c r="E15" s="474"/>
      <c r="F15" s="468"/>
      <c r="G15" s="470"/>
      <c r="H15" s="470"/>
      <c r="I15" s="470"/>
      <c r="J15" s="511">
        <f t="shared" si="0"/>
        <v>0</v>
      </c>
      <c r="K15" s="468">
        <v>19</v>
      </c>
      <c r="L15" s="470">
        <v>15085753</v>
      </c>
      <c r="M15" s="470">
        <v>9734.51</v>
      </c>
      <c r="N15" s="470">
        <v>1265.49</v>
      </c>
      <c r="O15" s="511">
        <f t="shared" si="1"/>
        <v>11000</v>
      </c>
    </row>
    <row r="16" s="383" customFormat="1" spans="1:15">
      <c r="A16" s="472"/>
      <c r="B16" s="473"/>
      <c r="C16" s="473"/>
      <c r="D16" s="473"/>
      <c r="E16" s="474"/>
      <c r="F16" s="477"/>
      <c r="G16" s="470"/>
      <c r="H16" s="470"/>
      <c r="I16" s="470"/>
      <c r="J16" s="511">
        <f t="shared" si="0"/>
        <v>0</v>
      </c>
      <c r="K16" s="468">
        <v>20</v>
      </c>
      <c r="L16" s="470">
        <v>15085754</v>
      </c>
      <c r="M16" s="470">
        <v>9734.51</v>
      </c>
      <c r="N16" s="470">
        <v>1265.49</v>
      </c>
      <c r="O16" s="511">
        <f t="shared" si="1"/>
        <v>11000</v>
      </c>
    </row>
    <row r="17" s="383" customFormat="1" spans="1:15">
      <c r="A17" s="472"/>
      <c r="B17" s="473"/>
      <c r="C17" s="473"/>
      <c r="D17" s="473"/>
      <c r="E17" s="474"/>
      <c r="F17" s="477"/>
      <c r="G17" s="478"/>
      <c r="H17" s="478"/>
      <c r="I17" s="478"/>
      <c r="J17" s="521"/>
      <c r="K17" s="468">
        <v>21</v>
      </c>
      <c r="L17" s="470">
        <v>15085755</v>
      </c>
      <c r="M17" s="470">
        <v>9734.51</v>
      </c>
      <c r="N17" s="470">
        <v>1265.49</v>
      </c>
      <c r="O17" s="511">
        <f t="shared" si="1"/>
        <v>11000</v>
      </c>
    </row>
    <row r="18" s="383" customFormat="1" spans="1:15">
      <c r="A18" s="472"/>
      <c r="B18" s="473"/>
      <c r="C18" s="473"/>
      <c r="D18" s="473"/>
      <c r="E18" s="474"/>
      <c r="F18" s="477"/>
      <c r="G18" s="478"/>
      <c r="H18" s="478"/>
      <c r="I18" s="478"/>
      <c r="J18" s="521"/>
      <c r="K18" s="468">
        <v>22</v>
      </c>
      <c r="L18" s="470">
        <v>15085757</v>
      </c>
      <c r="M18" s="470">
        <v>9734.51</v>
      </c>
      <c r="N18" s="470">
        <v>1265.49</v>
      </c>
      <c r="O18" s="511">
        <f t="shared" si="1"/>
        <v>11000</v>
      </c>
    </row>
    <row r="19" s="383" customFormat="1" spans="1:15">
      <c r="A19" s="472"/>
      <c r="B19" s="473"/>
      <c r="C19" s="473"/>
      <c r="D19" s="473"/>
      <c r="E19" s="474"/>
      <c r="F19" s="477"/>
      <c r="G19" s="478"/>
      <c r="H19" s="478"/>
      <c r="I19" s="478"/>
      <c r="J19" s="521"/>
      <c r="K19" s="468">
        <v>23</v>
      </c>
      <c r="L19" s="470">
        <v>15085758</v>
      </c>
      <c r="M19" s="470">
        <v>9734.51</v>
      </c>
      <c r="N19" s="470">
        <v>1265.49</v>
      </c>
      <c r="O19" s="511">
        <f t="shared" si="1"/>
        <v>11000</v>
      </c>
    </row>
    <row r="20" s="383" customFormat="1" spans="1:15">
      <c r="A20" s="472"/>
      <c r="B20" s="473"/>
      <c r="C20" s="473"/>
      <c r="D20" s="473"/>
      <c r="E20" s="474"/>
      <c r="F20" s="477"/>
      <c r="G20" s="478"/>
      <c r="H20" s="478"/>
      <c r="I20" s="478"/>
      <c r="J20" s="521"/>
      <c r="K20" s="468">
        <v>24</v>
      </c>
      <c r="L20" s="470">
        <v>15085759</v>
      </c>
      <c r="M20" s="470">
        <v>9734.51</v>
      </c>
      <c r="N20" s="470">
        <v>1265.49</v>
      </c>
      <c r="O20" s="511">
        <f t="shared" si="1"/>
        <v>11000</v>
      </c>
    </row>
    <row r="21" s="383" customFormat="1" spans="1:15">
      <c r="A21" s="472"/>
      <c r="B21" s="473"/>
      <c r="C21" s="473"/>
      <c r="D21" s="473"/>
      <c r="E21" s="474"/>
      <c r="F21" s="477"/>
      <c r="G21" s="478"/>
      <c r="H21" s="478"/>
      <c r="I21" s="478"/>
      <c r="J21" s="521"/>
      <c r="K21" s="468">
        <v>25</v>
      </c>
      <c r="L21" s="470">
        <v>15085761</v>
      </c>
      <c r="M21" s="470">
        <v>9734.51</v>
      </c>
      <c r="N21" s="470">
        <v>1265.49</v>
      </c>
      <c r="O21" s="511">
        <f t="shared" si="1"/>
        <v>11000</v>
      </c>
    </row>
    <row r="22" s="383" customFormat="1" spans="1:15">
      <c r="A22" s="472"/>
      <c r="B22" s="473"/>
      <c r="C22" s="473"/>
      <c r="D22" s="473"/>
      <c r="E22" s="474"/>
      <c r="F22" s="479"/>
      <c r="G22" s="478"/>
      <c r="H22" s="478"/>
      <c r="I22" s="478"/>
      <c r="J22" s="521"/>
      <c r="K22" s="479"/>
      <c r="L22" s="478"/>
      <c r="M22" s="478"/>
      <c r="N22" s="478"/>
      <c r="O22" s="522"/>
    </row>
    <row r="23" s="383" customFormat="1" ht="15.75" spans="1:15">
      <c r="A23" s="480"/>
      <c r="B23" s="481"/>
      <c r="C23" s="482">
        <f t="shared" ref="C23:J23" si="2">SUM(C3:C22)</f>
        <v>15946.02</v>
      </c>
      <c r="D23" s="482">
        <f t="shared" si="2"/>
        <v>2072.98</v>
      </c>
      <c r="E23" s="483">
        <f t="shared" si="2"/>
        <v>18019</v>
      </c>
      <c r="F23" s="484"/>
      <c r="G23" s="482"/>
      <c r="H23" s="482">
        <f t="shared" si="2"/>
        <v>0</v>
      </c>
      <c r="I23" s="482">
        <f t="shared" si="2"/>
        <v>1355.42</v>
      </c>
      <c r="J23" s="483">
        <f t="shared" si="2"/>
        <v>0</v>
      </c>
      <c r="K23" s="484"/>
      <c r="L23" s="482"/>
      <c r="M23" s="482">
        <f>SUM(M3:M22)</f>
        <v>285919.75</v>
      </c>
      <c r="N23" s="482">
        <f>SUM(N3:N22)</f>
        <v>36788.37</v>
      </c>
      <c r="O23" s="523">
        <f>SUM(M23:N23)</f>
        <v>322708.12</v>
      </c>
    </row>
    <row r="24" s="383" customFormat="1" ht="18.75" spans="1:15">
      <c r="A24" s="485"/>
      <c r="B24" s="486"/>
      <c r="C24" s="486"/>
      <c r="D24" s="487"/>
      <c r="E24" s="486"/>
      <c r="F24" s="486"/>
      <c r="G24" s="486"/>
      <c r="H24" s="486"/>
      <c r="I24" s="524"/>
      <c r="J24" s="486" t="s">
        <v>62</v>
      </c>
      <c r="K24" s="486"/>
      <c r="L24" s="485"/>
      <c r="M24" s="485"/>
      <c r="N24" s="485"/>
      <c r="O24" s="485"/>
    </row>
    <row r="25" s="383" customFormat="1" ht="24" customHeight="1" spans="1:5">
      <c r="A25" s="488" t="s">
        <v>15</v>
      </c>
      <c r="B25" s="294">
        <v>148200.01</v>
      </c>
      <c r="C25" s="489" t="s">
        <v>48</v>
      </c>
      <c r="D25" s="490"/>
      <c r="E25" s="491">
        <f>C23+B25</f>
        <v>164146.03</v>
      </c>
    </row>
    <row r="26" s="383" customFormat="1" ht="30" spans="1:5">
      <c r="A26" s="492" t="s">
        <v>16</v>
      </c>
      <c r="B26" s="493">
        <v>5891.35</v>
      </c>
      <c r="C26" s="494" t="s">
        <v>50</v>
      </c>
      <c r="D26" s="495"/>
      <c r="E26" s="496">
        <f>ROUND(E25*0.04,2)</f>
        <v>6565.84</v>
      </c>
    </row>
    <row r="27" s="383" customFormat="1" ht="24" customHeight="1" spans="1:5">
      <c r="A27" s="497" t="s">
        <v>20</v>
      </c>
      <c r="B27" s="498">
        <f>D23-I23</f>
        <v>717.56</v>
      </c>
      <c r="C27" s="494" t="s">
        <v>51</v>
      </c>
      <c r="D27" s="495"/>
      <c r="E27" s="499">
        <f>E26-B26</f>
        <v>674.49</v>
      </c>
    </row>
    <row r="28" s="383" customFormat="1" ht="30.75" spans="1:5">
      <c r="A28" s="492" t="s">
        <v>22</v>
      </c>
      <c r="B28" s="500">
        <f>B26+B27</f>
        <v>6608.91</v>
      </c>
      <c r="C28" s="501" t="s">
        <v>21</v>
      </c>
      <c r="D28" s="502"/>
      <c r="E28" s="503">
        <f>D23-E27</f>
        <v>1398.49</v>
      </c>
    </row>
    <row r="29" s="383" customFormat="1" ht="24" customHeight="1" spans="1:3">
      <c r="A29" s="492" t="s">
        <v>48</v>
      </c>
      <c r="B29" s="500">
        <f>B25+C23</f>
        <v>164146.03</v>
      </c>
      <c r="C29" s="485"/>
    </row>
    <row r="30" s="383" customFormat="1" ht="24" customHeight="1" spans="1:5">
      <c r="A30" s="504" t="s">
        <v>63</v>
      </c>
      <c r="B30" s="505">
        <f>B28/B29</f>
        <v>0.0402623810030617</v>
      </c>
      <c r="C30" s="485"/>
      <c r="D30" s="506"/>
      <c r="E30" s="486"/>
    </row>
  </sheetData>
  <mergeCells count="6">
    <mergeCell ref="A1:J1"/>
    <mergeCell ref="K1:O1"/>
    <mergeCell ref="C25:D25"/>
    <mergeCell ref="C26:D26"/>
    <mergeCell ref="C27:D27"/>
    <mergeCell ref="C28:D28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5"/>
  <cols>
    <col min="1" max="1" width="15.55" style="383" customWidth="1"/>
    <col min="2" max="2" width="14.875" style="383" customWidth="1"/>
    <col min="3" max="3" width="11.75" style="383" customWidth="1"/>
    <col min="4" max="4" width="10.375" style="383" customWidth="1"/>
    <col min="5" max="5" width="12.75" style="383" customWidth="1"/>
    <col min="6" max="6" width="9" style="383"/>
    <col min="7" max="10" width="9.875" style="383" customWidth="1"/>
    <col min="11" max="11" width="5.875" style="383" customWidth="1"/>
    <col min="12" max="12" width="10.75" style="383" customWidth="1"/>
    <col min="13" max="13" width="12.75" style="383" customWidth="1"/>
    <col min="14" max="14" width="13.25" style="383"/>
    <col min="15" max="15" width="12.125" style="383" customWidth="1"/>
    <col min="16" max="16384" width="9" style="383"/>
  </cols>
  <sheetData>
    <row r="1" s="383" customFormat="1" ht="24" customHeight="1" spans="1:15">
      <c r="A1" s="385" t="s">
        <v>64</v>
      </c>
      <c r="B1" s="386"/>
      <c r="C1" s="386"/>
      <c r="D1" s="386"/>
      <c r="E1" s="386"/>
      <c r="F1" s="386"/>
      <c r="G1" s="386"/>
      <c r="H1" s="386"/>
      <c r="I1" s="386"/>
      <c r="J1" s="386"/>
      <c r="K1" s="385" t="s">
        <v>31</v>
      </c>
      <c r="L1" s="386"/>
      <c r="M1" s="386"/>
      <c r="N1" s="386"/>
      <c r="O1" s="443"/>
    </row>
    <row r="2" s="383" customFormat="1" ht="15.75" spans="1:15">
      <c r="A2" s="387" t="s">
        <v>1</v>
      </c>
      <c r="B2" s="388" t="s">
        <v>2</v>
      </c>
      <c r="C2" s="388" t="s">
        <v>3</v>
      </c>
      <c r="D2" s="388" t="s">
        <v>4</v>
      </c>
      <c r="E2" s="389" t="s">
        <v>5</v>
      </c>
      <c r="F2" s="387" t="s">
        <v>1</v>
      </c>
      <c r="G2" s="388" t="s">
        <v>2</v>
      </c>
      <c r="H2" s="388" t="s">
        <v>6</v>
      </c>
      <c r="I2" s="388" t="s">
        <v>7</v>
      </c>
      <c r="J2" s="389" t="s">
        <v>5</v>
      </c>
      <c r="K2" s="444" t="s">
        <v>1</v>
      </c>
      <c r="L2" s="445" t="s">
        <v>2</v>
      </c>
      <c r="M2" s="388" t="s">
        <v>6</v>
      </c>
      <c r="N2" s="388" t="s">
        <v>7</v>
      </c>
      <c r="O2" s="446" t="s">
        <v>5</v>
      </c>
    </row>
    <row r="3" s="384" customFormat="1" customHeight="1" spans="1:15">
      <c r="A3" s="390">
        <v>1</v>
      </c>
      <c r="B3" s="391">
        <v>25792223</v>
      </c>
      <c r="C3" s="392">
        <v>43498.83</v>
      </c>
      <c r="D3" s="393">
        <v>5654.85</v>
      </c>
      <c r="E3" s="458">
        <f t="shared" ref="E3:E6" si="0">C3+D3</f>
        <v>49153.68</v>
      </c>
      <c r="F3" s="395">
        <v>3</v>
      </c>
      <c r="G3" s="396"/>
      <c r="H3" s="397"/>
      <c r="I3" s="397">
        <v>3926.49</v>
      </c>
      <c r="J3" s="447"/>
      <c r="K3" s="395">
        <v>1</v>
      </c>
      <c r="L3" s="642" t="s">
        <v>61</v>
      </c>
      <c r="M3" s="449">
        <v>96652.21</v>
      </c>
      <c r="N3" s="450">
        <v>12564.79</v>
      </c>
      <c r="O3" s="447">
        <f t="shared" ref="O3:O21" si="1">SUM(M3:N3)</f>
        <v>109217</v>
      </c>
    </row>
    <row r="4" s="384" customFormat="1" customHeight="1" spans="1:15">
      <c r="A4" s="398">
        <v>2</v>
      </c>
      <c r="B4" s="399"/>
      <c r="C4" s="400"/>
      <c r="D4" s="400"/>
      <c r="E4" s="459"/>
      <c r="F4" s="402"/>
      <c r="G4" s="403"/>
      <c r="H4" s="403"/>
      <c r="I4" s="403"/>
      <c r="J4" s="451"/>
      <c r="K4" s="402">
        <v>2</v>
      </c>
      <c r="L4" s="413">
        <v>15085735</v>
      </c>
      <c r="M4" s="384">
        <v>7899.03</v>
      </c>
      <c r="N4" s="452">
        <v>1026.87</v>
      </c>
      <c r="O4" s="451">
        <f t="shared" si="1"/>
        <v>8925.9</v>
      </c>
    </row>
    <row r="5" s="384" customFormat="1" customHeight="1" spans="1:15">
      <c r="A5" s="398"/>
      <c r="B5" s="399"/>
      <c r="C5" s="399"/>
      <c r="D5" s="399"/>
      <c r="E5" s="401">
        <f t="shared" si="0"/>
        <v>0</v>
      </c>
      <c r="F5" s="402"/>
      <c r="G5" s="404"/>
      <c r="H5" s="403"/>
      <c r="I5" s="403"/>
      <c r="J5" s="451"/>
      <c r="K5" s="402">
        <v>4</v>
      </c>
      <c r="L5" s="403">
        <v>11502562</v>
      </c>
      <c r="M5" s="403">
        <v>2690.49</v>
      </c>
      <c r="N5" s="403">
        <v>349.76</v>
      </c>
      <c r="O5" s="451">
        <f t="shared" si="1"/>
        <v>3040.25</v>
      </c>
    </row>
    <row r="6" s="384" customFormat="1" customHeight="1" spans="1:15">
      <c r="A6" s="398"/>
      <c r="B6" s="399"/>
      <c r="C6" s="399"/>
      <c r="D6" s="399"/>
      <c r="E6" s="401">
        <f t="shared" si="0"/>
        <v>0</v>
      </c>
      <c r="F6" s="402"/>
      <c r="G6" s="404"/>
      <c r="H6" s="403"/>
      <c r="I6" s="403"/>
      <c r="J6" s="451"/>
      <c r="K6" s="402">
        <v>5</v>
      </c>
      <c r="L6" s="403">
        <v>16603728</v>
      </c>
      <c r="M6" s="403">
        <v>27433.63</v>
      </c>
      <c r="N6" s="403">
        <v>3566.37</v>
      </c>
      <c r="O6" s="451">
        <f t="shared" si="1"/>
        <v>31000</v>
      </c>
    </row>
    <row r="7" s="384" customFormat="1" customHeight="1" spans="1:15">
      <c r="A7" s="411"/>
      <c r="B7" s="408"/>
      <c r="C7" s="408"/>
      <c r="D7" s="408"/>
      <c r="E7" s="409"/>
      <c r="F7" s="402"/>
      <c r="G7" s="407"/>
      <c r="H7" s="407"/>
      <c r="I7" s="403"/>
      <c r="J7" s="453">
        <f t="shared" ref="J7:J16" si="2">SUM(H7:I7)</f>
        <v>0</v>
      </c>
      <c r="K7" s="402">
        <v>11</v>
      </c>
      <c r="L7" s="404">
        <v>221647514</v>
      </c>
      <c r="M7" s="403">
        <v>5446.2</v>
      </c>
      <c r="N7" s="403">
        <v>326.77</v>
      </c>
      <c r="O7" s="451">
        <f t="shared" si="1"/>
        <v>5772.97</v>
      </c>
    </row>
    <row r="8" s="384" customFormat="1" customHeight="1" spans="1:15">
      <c r="A8" s="411"/>
      <c r="B8" s="408"/>
      <c r="C8" s="408"/>
      <c r="D8" s="408"/>
      <c r="E8" s="409"/>
      <c r="F8" s="402"/>
      <c r="G8" s="407"/>
      <c r="H8" s="407"/>
      <c r="I8" s="403"/>
      <c r="J8" s="453">
        <f t="shared" si="2"/>
        <v>0</v>
      </c>
      <c r="K8" s="402">
        <v>12</v>
      </c>
      <c r="L8" s="403">
        <v>40145926</v>
      </c>
      <c r="M8" s="403">
        <v>19249.56</v>
      </c>
      <c r="N8" s="403">
        <v>2502.44</v>
      </c>
      <c r="O8" s="451">
        <f t="shared" si="1"/>
        <v>21752</v>
      </c>
    </row>
    <row r="9" s="384" customFormat="1" customHeight="1" spans="1:15">
      <c r="A9" s="411"/>
      <c r="B9" s="408"/>
      <c r="C9" s="408"/>
      <c r="D9" s="408"/>
      <c r="E9" s="409"/>
      <c r="F9" s="402"/>
      <c r="G9" s="407"/>
      <c r="H9" s="410"/>
      <c r="I9" s="403"/>
      <c r="J9" s="453">
        <f t="shared" si="2"/>
        <v>0</v>
      </c>
      <c r="K9" s="402">
        <v>13</v>
      </c>
      <c r="L9" s="403">
        <v>15085747</v>
      </c>
      <c r="M9" s="403">
        <v>9734.51</v>
      </c>
      <c r="N9" s="403">
        <v>1265.49</v>
      </c>
      <c r="O9" s="451">
        <f t="shared" si="1"/>
        <v>11000</v>
      </c>
    </row>
    <row r="10" s="384" customFormat="1" customHeight="1" spans="1:15">
      <c r="A10" s="411"/>
      <c r="B10" s="408"/>
      <c r="C10" s="408"/>
      <c r="D10" s="408"/>
      <c r="E10" s="409"/>
      <c r="F10" s="402"/>
      <c r="G10" s="407"/>
      <c r="H10" s="410"/>
      <c r="I10" s="403"/>
      <c r="J10" s="453">
        <f t="shared" si="2"/>
        <v>0</v>
      </c>
      <c r="K10" s="402">
        <v>14</v>
      </c>
      <c r="L10" s="403">
        <v>15085748</v>
      </c>
      <c r="M10" s="403">
        <v>9734.51</v>
      </c>
      <c r="N10" s="403">
        <v>1265.49</v>
      </c>
      <c r="O10" s="451">
        <f t="shared" si="1"/>
        <v>11000</v>
      </c>
    </row>
    <row r="11" s="384" customFormat="1" customHeight="1" spans="1:15">
      <c r="A11" s="411"/>
      <c r="B11" s="408"/>
      <c r="C11" s="408"/>
      <c r="D11" s="408"/>
      <c r="E11" s="409"/>
      <c r="F11" s="402"/>
      <c r="G11" s="407"/>
      <c r="H11" s="410"/>
      <c r="I11" s="403"/>
      <c r="J11" s="453">
        <f t="shared" si="2"/>
        <v>0</v>
      </c>
      <c r="K11" s="402">
        <v>15</v>
      </c>
      <c r="L11" s="403">
        <v>15085749</v>
      </c>
      <c r="M11" s="403">
        <v>9734.51</v>
      </c>
      <c r="N11" s="403">
        <v>1265.49</v>
      </c>
      <c r="O11" s="451">
        <f t="shared" si="1"/>
        <v>11000</v>
      </c>
    </row>
    <row r="12" s="384" customFormat="1" customHeight="1" spans="1:15">
      <c r="A12" s="411"/>
      <c r="B12" s="408"/>
      <c r="C12" s="408"/>
      <c r="D12" s="408"/>
      <c r="E12" s="409"/>
      <c r="F12" s="402"/>
      <c r="G12" s="407"/>
      <c r="H12" s="407"/>
      <c r="I12" s="403"/>
      <c r="J12" s="453">
        <f t="shared" si="2"/>
        <v>0</v>
      </c>
      <c r="K12" s="402">
        <v>16</v>
      </c>
      <c r="L12" s="403">
        <v>15085750</v>
      </c>
      <c r="M12" s="403">
        <v>9734.51</v>
      </c>
      <c r="N12" s="403">
        <v>1265.49</v>
      </c>
      <c r="O12" s="451">
        <f t="shared" si="1"/>
        <v>11000</v>
      </c>
    </row>
    <row r="13" s="384" customFormat="1" customHeight="1" spans="1:15">
      <c r="A13" s="411"/>
      <c r="B13" s="408"/>
      <c r="C13" s="408"/>
      <c r="D13" s="408"/>
      <c r="E13" s="409"/>
      <c r="F13" s="402"/>
      <c r="G13" s="407"/>
      <c r="H13" s="407"/>
      <c r="I13" s="403"/>
      <c r="J13" s="453">
        <f t="shared" si="2"/>
        <v>0</v>
      </c>
      <c r="K13" s="402">
        <v>17</v>
      </c>
      <c r="L13" s="403">
        <v>15085751</v>
      </c>
      <c r="M13" s="403">
        <v>9734.51</v>
      </c>
      <c r="N13" s="403">
        <v>1265.49</v>
      </c>
      <c r="O13" s="451">
        <f t="shared" si="1"/>
        <v>11000</v>
      </c>
    </row>
    <row r="14" s="384" customFormat="1" customHeight="1" spans="1:15">
      <c r="A14" s="411"/>
      <c r="B14" s="408"/>
      <c r="C14" s="408"/>
      <c r="D14" s="408"/>
      <c r="E14" s="409"/>
      <c r="F14" s="402"/>
      <c r="G14" s="407"/>
      <c r="H14" s="407"/>
      <c r="I14" s="403"/>
      <c r="J14" s="453">
        <f t="shared" si="2"/>
        <v>0</v>
      </c>
      <c r="K14" s="402">
        <v>18</v>
      </c>
      <c r="L14" s="403">
        <v>15085752</v>
      </c>
      <c r="M14" s="403">
        <v>9734.51</v>
      </c>
      <c r="N14" s="403">
        <v>1265.49</v>
      </c>
      <c r="O14" s="451">
        <f t="shared" si="1"/>
        <v>11000</v>
      </c>
    </row>
    <row r="15" s="384" customFormat="1" customHeight="1" spans="1:15">
      <c r="A15" s="411"/>
      <c r="B15" s="408"/>
      <c r="C15" s="408"/>
      <c r="D15" s="408"/>
      <c r="E15" s="409"/>
      <c r="F15" s="402"/>
      <c r="G15" s="403"/>
      <c r="H15" s="403"/>
      <c r="I15" s="403"/>
      <c r="J15" s="451">
        <f t="shared" si="2"/>
        <v>0</v>
      </c>
      <c r="K15" s="402">
        <v>19</v>
      </c>
      <c r="L15" s="403">
        <v>15085753</v>
      </c>
      <c r="M15" s="403">
        <v>9734.51</v>
      </c>
      <c r="N15" s="403">
        <v>1265.49</v>
      </c>
      <c r="O15" s="451">
        <f t="shared" si="1"/>
        <v>11000</v>
      </c>
    </row>
    <row r="16" s="384" customFormat="1" customHeight="1" spans="1:15">
      <c r="A16" s="411"/>
      <c r="B16" s="408"/>
      <c r="C16" s="408"/>
      <c r="D16" s="408"/>
      <c r="E16" s="409"/>
      <c r="F16" s="412"/>
      <c r="G16" s="403"/>
      <c r="H16" s="403"/>
      <c r="I16" s="403"/>
      <c r="J16" s="451">
        <f t="shared" si="2"/>
        <v>0</v>
      </c>
      <c r="K16" s="402">
        <v>20</v>
      </c>
      <c r="L16" s="403">
        <v>15085754</v>
      </c>
      <c r="M16" s="403">
        <v>9734.51</v>
      </c>
      <c r="N16" s="403">
        <v>1265.49</v>
      </c>
      <c r="O16" s="451">
        <f t="shared" si="1"/>
        <v>11000</v>
      </c>
    </row>
    <row r="17" s="384" customFormat="1" customHeight="1" spans="1:15">
      <c r="A17" s="411"/>
      <c r="B17" s="408"/>
      <c r="C17" s="408"/>
      <c r="D17" s="408"/>
      <c r="E17" s="409"/>
      <c r="F17" s="412"/>
      <c r="G17" s="413"/>
      <c r="H17" s="413"/>
      <c r="I17" s="413"/>
      <c r="J17" s="454"/>
      <c r="K17" s="402">
        <v>21</v>
      </c>
      <c r="L17" s="403">
        <v>15085755</v>
      </c>
      <c r="M17" s="403">
        <v>9734.51</v>
      </c>
      <c r="N17" s="403">
        <v>1265.49</v>
      </c>
      <c r="O17" s="451">
        <f t="shared" si="1"/>
        <v>11000</v>
      </c>
    </row>
    <row r="18" s="384" customFormat="1" customHeight="1" spans="1:15">
      <c r="A18" s="411"/>
      <c r="B18" s="408"/>
      <c r="C18" s="408"/>
      <c r="D18" s="408"/>
      <c r="E18" s="409"/>
      <c r="F18" s="412"/>
      <c r="G18" s="413"/>
      <c r="H18" s="413"/>
      <c r="I18" s="413"/>
      <c r="J18" s="454"/>
      <c r="K18" s="402">
        <v>22</v>
      </c>
      <c r="L18" s="403">
        <v>15085757</v>
      </c>
      <c r="M18" s="403">
        <v>9734.51</v>
      </c>
      <c r="N18" s="403">
        <v>1265.49</v>
      </c>
      <c r="O18" s="451">
        <f t="shared" si="1"/>
        <v>11000</v>
      </c>
    </row>
    <row r="19" s="384" customFormat="1" customHeight="1" spans="1:15">
      <c r="A19" s="411"/>
      <c r="B19" s="408"/>
      <c r="C19" s="408"/>
      <c r="D19" s="408"/>
      <c r="E19" s="409"/>
      <c r="F19" s="412"/>
      <c r="G19" s="413"/>
      <c r="H19" s="413"/>
      <c r="I19" s="413"/>
      <c r="J19" s="454"/>
      <c r="K19" s="402">
        <v>23</v>
      </c>
      <c r="L19" s="403">
        <v>15085758</v>
      </c>
      <c r="M19" s="403">
        <v>9734.51</v>
      </c>
      <c r="N19" s="403">
        <v>1265.49</v>
      </c>
      <c r="O19" s="451">
        <f t="shared" si="1"/>
        <v>11000</v>
      </c>
    </row>
    <row r="20" s="384" customFormat="1" customHeight="1" spans="1:15">
      <c r="A20" s="411"/>
      <c r="B20" s="408"/>
      <c r="C20" s="408"/>
      <c r="D20" s="408"/>
      <c r="E20" s="409"/>
      <c r="F20" s="412"/>
      <c r="G20" s="413"/>
      <c r="H20" s="413"/>
      <c r="I20" s="413"/>
      <c r="J20" s="454"/>
      <c r="K20" s="402">
        <v>24</v>
      </c>
      <c r="L20" s="403">
        <v>15085759</v>
      </c>
      <c r="M20" s="403">
        <v>9734.51</v>
      </c>
      <c r="N20" s="403">
        <v>1265.49</v>
      </c>
      <c r="O20" s="451">
        <f t="shared" si="1"/>
        <v>11000</v>
      </c>
    </row>
    <row r="21" s="384" customFormat="1" customHeight="1" spans="1:15">
      <c r="A21" s="411"/>
      <c r="B21" s="408"/>
      <c r="C21" s="408"/>
      <c r="D21" s="408"/>
      <c r="E21" s="409"/>
      <c r="F21" s="412"/>
      <c r="G21" s="413"/>
      <c r="H21" s="413"/>
      <c r="I21" s="413"/>
      <c r="J21" s="454"/>
      <c r="K21" s="402">
        <v>25</v>
      </c>
      <c r="L21" s="403">
        <v>15085761</v>
      </c>
      <c r="M21" s="403">
        <v>9734.51</v>
      </c>
      <c r="N21" s="403">
        <v>1265.49</v>
      </c>
      <c r="O21" s="451">
        <f t="shared" si="1"/>
        <v>11000</v>
      </c>
    </row>
    <row r="22" s="384" customFormat="1" customHeight="1" spans="1:15">
      <c r="A22" s="411"/>
      <c r="B22" s="408"/>
      <c r="C22" s="408"/>
      <c r="D22" s="408"/>
      <c r="E22" s="409"/>
      <c r="F22" s="414"/>
      <c r="G22" s="413"/>
      <c r="H22" s="413"/>
      <c r="I22" s="413"/>
      <c r="J22" s="454"/>
      <c r="K22" s="414"/>
      <c r="L22" s="413"/>
      <c r="M22" s="413"/>
      <c r="N22" s="413"/>
      <c r="O22" s="455"/>
    </row>
    <row r="23" s="384" customFormat="1" customHeight="1" spans="1:15">
      <c r="A23" s="415"/>
      <c r="B23" s="416"/>
      <c r="C23" s="417">
        <f t="shared" ref="C23:J23" si="3">SUM(C3:C22)</f>
        <v>43498.83</v>
      </c>
      <c r="D23" s="417">
        <f t="shared" si="3"/>
        <v>5654.85</v>
      </c>
      <c r="E23" s="418">
        <f t="shared" si="3"/>
        <v>49153.68</v>
      </c>
      <c r="F23" s="419"/>
      <c r="G23" s="417"/>
      <c r="H23" s="417">
        <f t="shared" si="3"/>
        <v>0</v>
      </c>
      <c r="I23" s="417">
        <f t="shared" si="3"/>
        <v>3926.49</v>
      </c>
      <c r="J23" s="418">
        <f t="shared" si="3"/>
        <v>0</v>
      </c>
      <c r="K23" s="419"/>
      <c r="L23" s="417"/>
      <c r="M23" s="417">
        <f>SUM(M3:M22)</f>
        <v>285919.75</v>
      </c>
      <c r="N23" s="417">
        <f>SUM(N3:N22)</f>
        <v>36788.37</v>
      </c>
      <c r="O23" s="456">
        <f>SUM(M23:N23)</f>
        <v>322708.12</v>
      </c>
    </row>
    <row r="24" s="384" customFormat="1" customHeight="1" spans="1:15">
      <c r="A24" s="420"/>
      <c r="B24" s="421"/>
      <c r="C24" s="421"/>
      <c r="D24" s="422"/>
      <c r="E24" s="421"/>
      <c r="F24" s="421"/>
      <c r="G24" s="421"/>
      <c r="H24" s="421"/>
      <c r="I24" s="457"/>
      <c r="J24" s="421" t="s">
        <v>62</v>
      </c>
      <c r="K24" s="421"/>
      <c r="L24" s="420"/>
      <c r="M24" s="420"/>
      <c r="N24" s="420"/>
      <c r="O24" s="420"/>
    </row>
    <row r="25" s="384" customFormat="1" customHeight="1" spans="1:5">
      <c r="A25" s="423" t="s">
        <v>15</v>
      </c>
      <c r="B25" s="424">
        <v>164146.03</v>
      </c>
      <c r="C25" s="425" t="s">
        <v>48</v>
      </c>
      <c r="D25" s="426"/>
      <c r="E25" s="427">
        <f>C23+B25</f>
        <v>207644.86</v>
      </c>
    </row>
    <row r="26" s="384" customFormat="1" customHeight="1" spans="1:5">
      <c r="A26" s="428" t="s">
        <v>16</v>
      </c>
      <c r="B26" s="429">
        <v>6608.91</v>
      </c>
      <c r="C26" s="430" t="s">
        <v>50</v>
      </c>
      <c r="D26" s="431"/>
      <c r="E26" s="432">
        <f>ROUND(E25*0.04,2)</f>
        <v>8305.79</v>
      </c>
    </row>
    <row r="27" s="384" customFormat="1" customHeight="1" spans="1:5">
      <c r="A27" s="433" t="s">
        <v>20</v>
      </c>
      <c r="B27" s="434">
        <f>D23-I23</f>
        <v>1728.36</v>
      </c>
      <c r="C27" s="430" t="s">
        <v>51</v>
      </c>
      <c r="D27" s="431"/>
      <c r="E27" s="435">
        <f>E26-B26</f>
        <v>1696.88</v>
      </c>
    </row>
    <row r="28" s="384" customFormat="1" customHeight="1" spans="1:5">
      <c r="A28" s="428" t="s">
        <v>22</v>
      </c>
      <c r="B28" s="436">
        <f>B26+B27</f>
        <v>8337.27</v>
      </c>
      <c r="C28" s="437" t="s">
        <v>21</v>
      </c>
      <c r="D28" s="438"/>
      <c r="E28" s="439">
        <f>D23-E27</f>
        <v>3957.97</v>
      </c>
    </row>
    <row r="29" s="384" customFormat="1" customHeight="1" spans="1:3">
      <c r="A29" s="428" t="s">
        <v>48</v>
      </c>
      <c r="B29" s="436">
        <f>B25+C23</f>
        <v>207644.86</v>
      </c>
      <c r="C29" s="420"/>
    </row>
    <row r="30" s="384" customFormat="1" customHeight="1" spans="1:5">
      <c r="A30" s="440" t="s">
        <v>63</v>
      </c>
      <c r="B30" s="441">
        <f>B28/B29</f>
        <v>0.0401515838147884</v>
      </c>
      <c r="C30" s="420"/>
      <c r="D30" s="442"/>
      <c r="E30" s="421"/>
    </row>
  </sheetData>
  <mergeCells count="6">
    <mergeCell ref="A1:J1"/>
    <mergeCell ref="K1:O1"/>
    <mergeCell ref="C25:D25"/>
    <mergeCell ref="C26:D26"/>
    <mergeCell ref="C27:D27"/>
    <mergeCell ref="C28:D28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workbookViewId="0">
      <pane xSplit="1" ySplit="2" topLeftCell="B6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/>
  <cols>
    <col min="1" max="1" width="15.55" style="383" customWidth="1"/>
    <col min="2" max="2" width="14.875" style="383" customWidth="1"/>
    <col min="3" max="3" width="11.75" style="383" customWidth="1"/>
    <col min="4" max="4" width="10.375" style="383" customWidth="1"/>
    <col min="5" max="5" width="12.75" style="383" customWidth="1"/>
    <col min="6" max="6" width="9" style="383"/>
    <col min="7" max="10" width="9.875" style="383" customWidth="1"/>
    <col min="11" max="11" width="5.875" style="383" customWidth="1"/>
    <col min="12" max="12" width="10.75" style="383" customWidth="1"/>
    <col min="13" max="13" width="12.75" style="383" customWidth="1"/>
    <col min="14" max="14" width="13.25" style="383"/>
    <col min="15" max="15" width="12.125" style="383" customWidth="1"/>
    <col min="16" max="16384" width="9" style="383"/>
  </cols>
  <sheetData>
    <row r="1" s="383" customFormat="1" ht="24" customHeight="1" spans="1:15">
      <c r="A1" s="385" t="s">
        <v>65</v>
      </c>
      <c r="B1" s="386"/>
      <c r="C1" s="386"/>
      <c r="D1" s="386"/>
      <c r="E1" s="386"/>
      <c r="F1" s="386"/>
      <c r="G1" s="386"/>
      <c r="H1" s="386"/>
      <c r="I1" s="386"/>
      <c r="J1" s="386"/>
      <c r="K1" s="385" t="s">
        <v>31</v>
      </c>
      <c r="L1" s="386"/>
      <c r="M1" s="386"/>
      <c r="N1" s="386"/>
      <c r="O1" s="443"/>
    </row>
    <row r="2" s="383" customFormat="1" ht="15.75" spans="1:15">
      <c r="A2" s="387" t="s">
        <v>1</v>
      </c>
      <c r="B2" s="388" t="s">
        <v>2</v>
      </c>
      <c r="C2" s="388" t="s">
        <v>3</v>
      </c>
      <c r="D2" s="388" t="s">
        <v>4</v>
      </c>
      <c r="E2" s="389" t="s">
        <v>5</v>
      </c>
      <c r="F2" s="387" t="s">
        <v>1</v>
      </c>
      <c r="G2" s="388" t="s">
        <v>2</v>
      </c>
      <c r="H2" s="388" t="s">
        <v>6</v>
      </c>
      <c r="I2" s="388" t="s">
        <v>7</v>
      </c>
      <c r="J2" s="389" t="s">
        <v>5</v>
      </c>
      <c r="K2" s="444" t="s">
        <v>1</v>
      </c>
      <c r="L2" s="445" t="s">
        <v>2</v>
      </c>
      <c r="M2" s="388" t="s">
        <v>6</v>
      </c>
      <c r="N2" s="388" t="s">
        <v>7</v>
      </c>
      <c r="O2" s="446" t="s">
        <v>5</v>
      </c>
    </row>
    <row r="3" s="384" customFormat="1" customHeight="1" spans="1:15">
      <c r="A3" s="390">
        <v>1</v>
      </c>
      <c r="B3" s="391">
        <v>25797224</v>
      </c>
      <c r="C3" s="392">
        <v>88495.58</v>
      </c>
      <c r="D3" s="393">
        <v>11504.42</v>
      </c>
      <c r="E3" s="394">
        <f t="shared" ref="E3:E6" si="0">C3+D3</f>
        <v>100000</v>
      </c>
      <c r="F3" s="395">
        <v>3</v>
      </c>
      <c r="G3" s="396"/>
      <c r="H3" s="397"/>
      <c r="I3" s="397"/>
      <c r="J3" s="447"/>
      <c r="K3" s="395">
        <v>1</v>
      </c>
      <c r="L3" s="642" t="s">
        <v>61</v>
      </c>
      <c r="M3" s="449">
        <v>96652.21</v>
      </c>
      <c r="N3" s="450">
        <v>12564.79</v>
      </c>
      <c r="O3" s="447">
        <f t="shared" ref="O3:O21" si="1">SUM(M3:N3)</f>
        <v>109217</v>
      </c>
    </row>
    <row r="4" s="384" customFormat="1" customHeight="1" spans="1:15">
      <c r="A4" s="398">
        <v>2</v>
      </c>
      <c r="B4" s="399">
        <v>25797225</v>
      </c>
      <c r="C4" s="400">
        <v>88495.58</v>
      </c>
      <c r="D4" s="400">
        <v>11504.42</v>
      </c>
      <c r="E4" s="401">
        <f>C4+D4</f>
        <v>100000</v>
      </c>
      <c r="F4" s="402"/>
      <c r="G4" s="403"/>
      <c r="H4" s="403"/>
      <c r="I4" s="403"/>
      <c r="J4" s="451"/>
      <c r="K4" s="402">
        <v>2</v>
      </c>
      <c r="L4" s="413">
        <v>15085735</v>
      </c>
      <c r="M4" s="384">
        <v>7899.03</v>
      </c>
      <c r="N4" s="452">
        <v>1026.87</v>
      </c>
      <c r="O4" s="451">
        <f t="shared" si="1"/>
        <v>8925.9</v>
      </c>
    </row>
    <row r="5" s="384" customFormat="1" customHeight="1" spans="1:15">
      <c r="A5" s="390">
        <v>3</v>
      </c>
      <c r="B5" s="399">
        <v>25797226</v>
      </c>
      <c r="C5" s="400">
        <v>88495.58</v>
      </c>
      <c r="D5" s="400">
        <v>11504.42</v>
      </c>
      <c r="E5" s="401">
        <f t="shared" si="0"/>
        <v>100000</v>
      </c>
      <c r="F5" s="402"/>
      <c r="G5" s="404"/>
      <c r="H5" s="403"/>
      <c r="I5" s="403"/>
      <c r="J5" s="451"/>
      <c r="K5" s="402">
        <v>4</v>
      </c>
      <c r="L5" s="403">
        <v>11502562</v>
      </c>
      <c r="M5" s="403">
        <v>2690.49</v>
      </c>
      <c r="N5" s="403">
        <v>349.76</v>
      </c>
      <c r="O5" s="451">
        <f t="shared" si="1"/>
        <v>3040.25</v>
      </c>
    </row>
    <row r="6" s="384" customFormat="1" customHeight="1" spans="1:15">
      <c r="A6" s="398">
        <v>4</v>
      </c>
      <c r="B6" s="399">
        <v>25797227</v>
      </c>
      <c r="C6" s="400">
        <v>88495.58</v>
      </c>
      <c r="D6" s="400">
        <v>11504.42</v>
      </c>
      <c r="E6" s="401">
        <f t="shared" si="0"/>
        <v>100000</v>
      </c>
      <c r="F6" s="402"/>
      <c r="G6" s="404"/>
      <c r="H6" s="403"/>
      <c r="I6" s="403"/>
      <c r="J6" s="451"/>
      <c r="K6" s="402">
        <v>5</v>
      </c>
      <c r="L6" s="403">
        <v>16603728</v>
      </c>
      <c r="M6" s="403">
        <v>27433.63</v>
      </c>
      <c r="N6" s="403">
        <v>3566.37</v>
      </c>
      <c r="O6" s="451">
        <f t="shared" si="1"/>
        <v>31000</v>
      </c>
    </row>
    <row r="7" s="384" customFormat="1" customHeight="1" spans="1:15">
      <c r="A7" s="390">
        <v>5</v>
      </c>
      <c r="B7" s="399">
        <v>25797228</v>
      </c>
      <c r="C7" s="405">
        <v>88495.58</v>
      </c>
      <c r="D7" s="405">
        <v>11504.42</v>
      </c>
      <c r="E7" s="401">
        <f>C7+D7</f>
        <v>100000</v>
      </c>
      <c r="F7" s="402"/>
      <c r="G7" s="406" t="s">
        <v>66</v>
      </c>
      <c r="H7" s="407"/>
      <c r="I7" s="403">
        <v>44750</v>
      </c>
      <c r="J7" s="453">
        <f t="shared" ref="J7:J16" si="2">SUM(H7:I7)</f>
        <v>44750</v>
      </c>
      <c r="K7" s="402">
        <v>11</v>
      </c>
      <c r="L7" s="404">
        <v>221647514</v>
      </c>
      <c r="M7" s="403">
        <v>5446.2</v>
      </c>
      <c r="N7" s="403">
        <v>326.77</v>
      </c>
      <c r="O7" s="451">
        <f t="shared" si="1"/>
        <v>5772.97</v>
      </c>
    </row>
    <row r="8" s="384" customFormat="1" customHeight="1" spans="1:15">
      <c r="A8" s="398">
        <v>6</v>
      </c>
      <c r="B8" s="399">
        <v>25797229</v>
      </c>
      <c r="C8" s="405">
        <v>54230.09</v>
      </c>
      <c r="D8" s="405">
        <v>7049.91</v>
      </c>
      <c r="E8" s="401">
        <f>C8+D8</f>
        <v>61280</v>
      </c>
      <c r="F8" s="402"/>
      <c r="G8" s="407"/>
      <c r="H8" s="407"/>
      <c r="I8" s="403"/>
      <c r="J8" s="453">
        <f t="shared" si="2"/>
        <v>0</v>
      </c>
      <c r="K8" s="402">
        <v>12</v>
      </c>
      <c r="L8" s="403">
        <v>40145926</v>
      </c>
      <c r="M8" s="403">
        <v>19249.56</v>
      </c>
      <c r="N8" s="403">
        <v>2502.44</v>
      </c>
      <c r="O8" s="451">
        <f t="shared" si="1"/>
        <v>21752</v>
      </c>
    </row>
    <row r="9" s="384" customFormat="1" customHeight="1" spans="1:15">
      <c r="A9" s="390">
        <v>7</v>
      </c>
      <c r="B9" s="408"/>
      <c r="C9" s="408"/>
      <c r="D9" s="408"/>
      <c r="E9" s="409"/>
      <c r="F9" s="402"/>
      <c r="G9" s="407"/>
      <c r="H9" s="410"/>
      <c r="I9" s="403"/>
      <c r="J9" s="453">
        <f t="shared" si="2"/>
        <v>0</v>
      </c>
      <c r="K9" s="402">
        <v>13</v>
      </c>
      <c r="L9" s="403">
        <v>15085747</v>
      </c>
      <c r="M9" s="403">
        <v>9734.51</v>
      </c>
      <c r="N9" s="403">
        <v>1265.49</v>
      </c>
      <c r="O9" s="451">
        <f t="shared" si="1"/>
        <v>11000</v>
      </c>
    </row>
    <row r="10" s="384" customFormat="1" customHeight="1" spans="1:15">
      <c r="A10" s="411"/>
      <c r="B10" s="408"/>
      <c r="C10" s="408"/>
      <c r="D10" s="408"/>
      <c r="E10" s="409"/>
      <c r="F10" s="402"/>
      <c r="G10" s="407"/>
      <c r="H10" s="410"/>
      <c r="I10" s="403"/>
      <c r="J10" s="453">
        <f t="shared" si="2"/>
        <v>0</v>
      </c>
      <c r="K10" s="402">
        <v>14</v>
      </c>
      <c r="L10" s="403">
        <v>15085748</v>
      </c>
      <c r="M10" s="403">
        <v>9734.51</v>
      </c>
      <c r="N10" s="403">
        <v>1265.49</v>
      </c>
      <c r="O10" s="451">
        <f t="shared" si="1"/>
        <v>11000</v>
      </c>
    </row>
    <row r="11" s="384" customFormat="1" customHeight="1" spans="1:15">
      <c r="A11" s="411"/>
      <c r="B11" s="408"/>
      <c r="C11" s="408"/>
      <c r="D11" s="408"/>
      <c r="E11" s="409"/>
      <c r="F11" s="402"/>
      <c r="G11" s="407"/>
      <c r="H11" s="410"/>
      <c r="I11" s="403"/>
      <c r="J11" s="453">
        <f t="shared" si="2"/>
        <v>0</v>
      </c>
      <c r="K11" s="402">
        <v>15</v>
      </c>
      <c r="L11" s="403">
        <v>15085749</v>
      </c>
      <c r="M11" s="403">
        <v>9734.51</v>
      </c>
      <c r="N11" s="403">
        <v>1265.49</v>
      </c>
      <c r="O11" s="451">
        <f t="shared" si="1"/>
        <v>11000</v>
      </c>
    </row>
    <row r="12" s="384" customFormat="1" customHeight="1" spans="1:15">
      <c r="A12" s="411"/>
      <c r="B12" s="408"/>
      <c r="C12" s="408"/>
      <c r="D12" s="408"/>
      <c r="E12" s="409"/>
      <c r="F12" s="402"/>
      <c r="G12" s="407"/>
      <c r="H12" s="407"/>
      <c r="I12" s="403"/>
      <c r="J12" s="453">
        <f t="shared" si="2"/>
        <v>0</v>
      </c>
      <c r="K12" s="402">
        <v>16</v>
      </c>
      <c r="L12" s="403">
        <v>15085750</v>
      </c>
      <c r="M12" s="403">
        <v>9734.51</v>
      </c>
      <c r="N12" s="403">
        <v>1265.49</v>
      </c>
      <c r="O12" s="451">
        <f t="shared" si="1"/>
        <v>11000</v>
      </c>
    </row>
    <row r="13" s="384" customFormat="1" customHeight="1" spans="1:15">
      <c r="A13" s="411"/>
      <c r="B13" s="408"/>
      <c r="C13" s="408"/>
      <c r="D13" s="408"/>
      <c r="E13" s="409"/>
      <c r="F13" s="402"/>
      <c r="G13" s="407"/>
      <c r="H13" s="407"/>
      <c r="I13" s="403"/>
      <c r="J13" s="453">
        <f t="shared" si="2"/>
        <v>0</v>
      </c>
      <c r="K13" s="402">
        <v>17</v>
      </c>
      <c r="L13" s="403">
        <v>15085751</v>
      </c>
      <c r="M13" s="403">
        <v>9734.51</v>
      </c>
      <c r="N13" s="403">
        <v>1265.49</v>
      </c>
      <c r="O13" s="451">
        <f t="shared" si="1"/>
        <v>11000</v>
      </c>
    </row>
    <row r="14" s="384" customFormat="1" customHeight="1" spans="1:15">
      <c r="A14" s="411"/>
      <c r="B14" s="408"/>
      <c r="C14" s="408"/>
      <c r="D14" s="408"/>
      <c r="E14" s="409"/>
      <c r="F14" s="402"/>
      <c r="G14" s="407"/>
      <c r="H14" s="407"/>
      <c r="I14" s="403"/>
      <c r="J14" s="453">
        <f t="shared" si="2"/>
        <v>0</v>
      </c>
      <c r="K14" s="402">
        <v>18</v>
      </c>
      <c r="L14" s="403">
        <v>15085752</v>
      </c>
      <c r="M14" s="403">
        <v>9734.51</v>
      </c>
      <c r="N14" s="403">
        <v>1265.49</v>
      </c>
      <c r="O14" s="451">
        <f t="shared" si="1"/>
        <v>11000</v>
      </c>
    </row>
    <row r="15" s="384" customFormat="1" customHeight="1" spans="1:15">
      <c r="A15" s="411"/>
      <c r="B15" s="408"/>
      <c r="C15" s="408"/>
      <c r="D15" s="408"/>
      <c r="E15" s="409"/>
      <c r="F15" s="402"/>
      <c r="G15" s="403"/>
      <c r="H15" s="403"/>
      <c r="I15" s="403"/>
      <c r="J15" s="451">
        <f t="shared" si="2"/>
        <v>0</v>
      </c>
      <c r="K15" s="402">
        <v>19</v>
      </c>
      <c r="L15" s="403">
        <v>15085753</v>
      </c>
      <c r="M15" s="403">
        <v>9734.51</v>
      </c>
      <c r="N15" s="403">
        <v>1265.49</v>
      </c>
      <c r="O15" s="451">
        <f t="shared" si="1"/>
        <v>11000</v>
      </c>
    </row>
    <row r="16" s="384" customFormat="1" customHeight="1" spans="1:15">
      <c r="A16" s="411"/>
      <c r="B16" s="408"/>
      <c r="C16" s="408"/>
      <c r="D16" s="408"/>
      <c r="E16" s="409"/>
      <c r="F16" s="412"/>
      <c r="G16" s="403"/>
      <c r="H16" s="403"/>
      <c r="I16" s="403"/>
      <c r="J16" s="451">
        <f t="shared" si="2"/>
        <v>0</v>
      </c>
      <c r="K16" s="402">
        <v>20</v>
      </c>
      <c r="L16" s="403">
        <v>15085754</v>
      </c>
      <c r="M16" s="403">
        <v>9734.51</v>
      </c>
      <c r="N16" s="403">
        <v>1265.49</v>
      </c>
      <c r="O16" s="451">
        <f t="shared" si="1"/>
        <v>11000</v>
      </c>
    </row>
    <row r="17" s="384" customFormat="1" customHeight="1" spans="1:15">
      <c r="A17" s="411"/>
      <c r="B17" s="408"/>
      <c r="C17" s="408"/>
      <c r="D17" s="408"/>
      <c r="E17" s="409"/>
      <c r="F17" s="412"/>
      <c r="G17" s="413"/>
      <c r="H17" s="413"/>
      <c r="I17" s="413"/>
      <c r="J17" s="454"/>
      <c r="K17" s="402">
        <v>21</v>
      </c>
      <c r="L17" s="403">
        <v>15085755</v>
      </c>
      <c r="M17" s="403">
        <v>9734.51</v>
      </c>
      <c r="N17" s="403">
        <v>1265.49</v>
      </c>
      <c r="O17" s="451">
        <f t="shared" si="1"/>
        <v>11000</v>
      </c>
    </row>
    <row r="18" s="384" customFormat="1" customHeight="1" spans="1:15">
      <c r="A18" s="411"/>
      <c r="B18" s="408"/>
      <c r="C18" s="408"/>
      <c r="D18" s="408"/>
      <c r="E18" s="409"/>
      <c r="F18" s="412"/>
      <c r="G18" s="413"/>
      <c r="H18" s="413"/>
      <c r="I18" s="413"/>
      <c r="J18" s="454"/>
      <c r="K18" s="402">
        <v>22</v>
      </c>
      <c r="L18" s="403">
        <v>15085757</v>
      </c>
      <c r="M18" s="403">
        <v>9734.51</v>
      </c>
      <c r="N18" s="403">
        <v>1265.49</v>
      </c>
      <c r="O18" s="451">
        <f t="shared" si="1"/>
        <v>11000</v>
      </c>
    </row>
    <row r="19" s="384" customFormat="1" customHeight="1" spans="1:15">
      <c r="A19" s="411"/>
      <c r="B19" s="408"/>
      <c r="C19" s="408"/>
      <c r="D19" s="408"/>
      <c r="E19" s="409"/>
      <c r="F19" s="412"/>
      <c r="G19" s="413"/>
      <c r="H19" s="413"/>
      <c r="I19" s="413"/>
      <c r="J19" s="454"/>
      <c r="K19" s="402">
        <v>23</v>
      </c>
      <c r="L19" s="403">
        <v>15085758</v>
      </c>
      <c r="M19" s="403">
        <v>9734.51</v>
      </c>
      <c r="N19" s="403">
        <v>1265.49</v>
      </c>
      <c r="O19" s="451">
        <f t="shared" si="1"/>
        <v>11000</v>
      </c>
    </row>
    <row r="20" s="384" customFormat="1" customHeight="1" spans="1:15">
      <c r="A20" s="411"/>
      <c r="B20" s="408"/>
      <c r="C20" s="408"/>
      <c r="D20" s="408"/>
      <c r="E20" s="409"/>
      <c r="F20" s="412"/>
      <c r="G20" s="413"/>
      <c r="H20" s="413"/>
      <c r="I20" s="413"/>
      <c r="J20" s="454"/>
      <c r="K20" s="402">
        <v>24</v>
      </c>
      <c r="L20" s="403">
        <v>15085759</v>
      </c>
      <c r="M20" s="403">
        <v>9734.51</v>
      </c>
      <c r="N20" s="403">
        <v>1265.49</v>
      </c>
      <c r="O20" s="451">
        <f t="shared" si="1"/>
        <v>11000</v>
      </c>
    </row>
    <row r="21" s="384" customFormat="1" customHeight="1" spans="1:15">
      <c r="A21" s="411"/>
      <c r="B21" s="408"/>
      <c r="C21" s="408"/>
      <c r="D21" s="408"/>
      <c r="E21" s="409"/>
      <c r="F21" s="412"/>
      <c r="G21" s="413"/>
      <c r="H21" s="413"/>
      <c r="I21" s="413"/>
      <c r="J21" s="454"/>
      <c r="K21" s="402">
        <v>25</v>
      </c>
      <c r="L21" s="403">
        <v>15085761</v>
      </c>
      <c r="M21" s="403">
        <v>9734.51</v>
      </c>
      <c r="N21" s="403">
        <v>1265.49</v>
      </c>
      <c r="O21" s="451">
        <f t="shared" si="1"/>
        <v>11000</v>
      </c>
    </row>
    <row r="22" s="384" customFormat="1" customHeight="1" spans="1:15">
      <c r="A22" s="411"/>
      <c r="B22" s="408"/>
      <c r="C22" s="408"/>
      <c r="D22" s="408"/>
      <c r="E22" s="409"/>
      <c r="F22" s="414"/>
      <c r="G22" s="413"/>
      <c r="H22" s="413"/>
      <c r="I22" s="413"/>
      <c r="J22" s="454"/>
      <c r="K22" s="414"/>
      <c r="L22" s="413"/>
      <c r="M22" s="413"/>
      <c r="N22" s="413"/>
      <c r="O22" s="455"/>
    </row>
    <row r="23" s="384" customFormat="1" customHeight="1" spans="1:15">
      <c r="A23" s="415"/>
      <c r="B23" s="416"/>
      <c r="C23" s="417">
        <f t="shared" ref="C23:J23" si="3">SUM(C3:C22)</f>
        <v>496707.99</v>
      </c>
      <c r="D23" s="417">
        <f t="shared" si="3"/>
        <v>64572.01</v>
      </c>
      <c r="E23" s="418">
        <f t="shared" si="3"/>
        <v>561280</v>
      </c>
      <c r="F23" s="419"/>
      <c r="G23" s="417"/>
      <c r="H23" s="417">
        <f t="shared" si="3"/>
        <v>0</v>
      </c>
      <c r="I23" s="417">
        <f t="shared" si="3"/>
        <v>44750</v>
      </c>
      <c r="J23" s="418">
        <f t="shared" si="3"/>
        <v>44750</v>
      </c>
      <c r="K23" s="419"/>
      <c r="L23" s="417"/>
      <c r="M23" s="417">
        <f>SUM(M3:M22)</f>
        <v>285919.75</v>
      </c>
      <c r="N23" s="417">
        <f>SUM(N3:N22)</f>
        <v>36788.37</v>
      </c>
      <c r="O23" s="456">
        <f>SUM(M23:N23)</f>
        <v>322708.12</v>
      </c>
    </row>
    <row r="24" s="384" customFormat="1" customHeight="1" spans="1:15">
      <c r="A24" s="420"/>
      <c r="B24" s="421"/>
      <c r="C24" s="421"/>
      <c r="D24" s="422"/>
      <c r="E24" s="421"/>
      <c r="F24" s="421"/>
      <c r="G24" s="421"/>
      <c r="H24" s="421"/>
      <c r="I24" s="457"/>
      <c r="J24" s="421" t="s">
        <v>62</v>
      </c>
      <c r="K24" s="421"/>
      <c r="L24" s="420"/>
      <c r="M24" s="420"/>
      <c r="N24" s="420"/>
      <c r="O24" s="420"/>
    </row>
    <row r="25" s="384" customFormat="1" customHeight="1" spans="1:5">
      <c r="A25" s="423" t="s">
        <v>15</v>
      </c>
      <c r="B25" s="424">
        <v>207644.86</v>
      </c>
      <c r="C25" s="425" t="s">
        <v>48</v>
      </c>
      <c r="D25" s="426"/>
      <c r="E25" s="427">
        <f>C23+B25</f>
        <v>704352.85</v>
      </c>
    </row>
    <row r="26" s="384" customFormat="1" customHeight="1" spans="1:5">
      <c r="A26" s="428" t="s">
        <v>16</v>
      </c>
      <c r="B26" s="429">
        <v>8337.27</v>
      </c>
      <c r="C26" s="430" t="s">
        <v>50</v>
      </c>
      <c r="D26" s="431"/>
      <c r="E26" s="432">
        <f>ROUND(E25*0.04,2)</f>
        <v>28174.11</v>
      </c>
    </row>
    <row r="27" s="384" customFormat="1" customHeight="1" spans="1:5">
      <c r="A27" s="433" t="s">
        <v>20</v>
      </c>
      <c r="B27" s="434">
        <f>D23-I23</f>
        <v>19822.01</v>
      </c>
      <c r="C27" s="430" t="s">
        <v>51</v>
      </c>
      <c r="D27" s="431"/>
      <c r="E27" s="435">
        <f>E26-B26</f>
        <v>19836.84</v>
      </c>
    </row>
    <row r="28" s="384" customFormat="1" customHeight="1" spans="1:5">
      <c r="A28" s="428" t="s">
        <v>22</v>
      </c>
      <c r="B28" s="436">
        <f>B26+B27</f>
        <v>28159.28</v>
      </c>
      <c r="C28" s="437" t="s">
        <v>21</v>
      </c>
      <c r="D28" s="438"/>
      <c r="E28" s="439">
        <f>D23-E27</f>
        <v>44735.17</v>
      </c>
    </row>
    <row r="29" s="384" customFormat="1" customHeight="1" spans="1:3">
      <c r="A29" s="428" t="s">
        <v>48</v>
      </c>
      <c r="B29" s="436">
        <f>B25+C23</f>
        <v>704352.85</v>
      </c>
      <c r="C29" s="420"/>
    </row>
    <row r="30" s="384" customFormat="1" customHeight="1" spans="1:5">
      <c r="A30" s="440" t="s">
        <v>63</v>
      </c>
      <c r="B30" s="441">
        <f>B28/B29</f>
        <v>0.0399789395329344</v>
      </c>
      <c r="C30" s="420"/>
      <c r="D30" s="442"/>
      <c r="E30" s="421"/>
    </row>
  </sheetData>
  <mergeCells count="6">
    <mergeCell ref="A1:J1"/>
    <mergeCell ref="K1:O1"/>
    <mergeCell ref="C25:D25"/>
    <mergeCell ref="C26:D26"/>
    <mergeCell ref="C27:D27"/>
    <mergeCell ref="C28:D28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1"/>
  <sheetViews>
    <sheetView zoomScale="90" zoomScaleNormal="90" workbookViewId="0">
      <selection activeCell="I3" sqref="I3"/>
    </sheetView>
  </sheetViews>
  <sheetFormatPr defaultColWidth="9" defaultRowHeight="14.25"/>
  <cols>
    <col min="1" max="1" width="6.5" style="51" customWidth="1"/>
    <col min="2" max="4" width="17.875" style="51" customWidth="1"/>
    <col min="5" max="5" width="10.375" style="51" customWidth="1"/>
    <col min="6" max="6" width="6.80833333333333" style="51" customWidth="1"/>
    <col min="7" max="10" width="9.375" style="51" customWidth="1"/>
    <col min="11" max="14" width="13.5" style="51" customWidth="1"/>
    <col min="15" max="16384" width="9" style="51"/>
  </cols>
  <sheetData>
    <row r="1" s="51" customFormat="1" ht="25.5" spans="1:14">
      <c r="A1" s="357" t="s">
        <v>67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74"/>
    </row>
    <row r="2" s="51" customFormat="1" spans="1:14">
      <c r="A2" s="259" t="s">
        <v>1</v>
      </c>
      <c r="B2" s="250" t="s">
        <v>2</v>
      </c>
      <c r="C2" s="250" t="s">
        <v>3</v>
      </c>
      <c r="D2" s="250" t="s">
        <v>4</v>
      </c>
      <c r="E2" s="250" t="s">
        <v>5</v>
      </c>
      <c r="F2" s="250" t="s">
        <v>1</v>
      </c>
      <c r="G2" s="160" t="s">
        <v>2</v>
      </c>
      <c r="H2" s="160" t="s">
        <v>6</v>
      </c>
      <c r="I2" s="160" t="s">
        <v>7</v>
      </c>
      <c r="J2" s="160" t="s">
        <v>5</v>
      </c>
      <c r="K2" s="160" t="s">
        <v>2</v>
      </c>
      <c r="L2" s="160" t="s">
        <v>8</v>
      </c>
      <c r="M2" s="160" t="s">
        <v>9</v>
      </c>
      <c r="N2" s="110" t="s">
        <v>5</v>
      </c>
    </row>
    <row r="3" s="51" customFormat="1" spans="1:14">
      <c r="A3" s="87">
        <v>1</v>
      </c>
      <c r="B3" s="359">
        <v>11748822</v>
      </c>
      <c r="C3" s="360">
        <v>1860.18</v>
      </c>
      <c r="D3" s="361">
        <v>241.82</v>
      </c>
      <c r="E3" s="117">
        <f t="shared" ref="E3:E11" si="0">SUM(C3:D3)</f>
        <v>2102</v>
      </c>
      <c r="F3" s="362">
        <v>1</v>
      </c>
      <c r="G3" s="72"/>
      <c r="H3" s="72"/>
      <c r="I3" s="72">
        <v>576.3</v>
      </c>
      <c r="J3" s="72"/>
      <c r="K3" s="643" t="s">
        <v>68</v>
      </c>
      <c r="L3" s="22">
        <v>19858.41</v>
      </c>
      <c r="M3" s="22">
        <v>2581.59</v>
      </c>
      <c r="N3" s="15">
        <v>22440</v>
      </c>
    </row>
    <row r="4" s="51" customFormat="1" spans="1:14">
      <c r="A4" s="87">
        <v>2</v>
      </c>
      <c r="B4" s="359">
        <v>11748823</v>
      </c>
      <c r="C4" s="360">
        <v>2867.25</v>
      </c>
      <c r="D4" s="160">
        <v>372.75</v>
      </c>
      <c r="E4" s="161">
        <f t="shared" si="0"/>
        <v>3240</v>
      </c>
      <c r="F4" s="362">
        <v>2</v>
      </c>
      <c r="G4" s="72"/>
      <c r="H4" s="72"/>
      <c r="I4" s="72"/>
      <c r="J4" s="72"/>
      <c r="K4" s="643" t="s">
        <v>69</v>
      </c>
      <c r="L4" s="22">
        <v>1283.19</v>
      </c>
      <c r="M4" s="22">
        <v>166.81</v>
      </c>
      <c r="N4" s="15">
        <f>L4+M4</f>
        <v>1450</v>
      </c>
    </row>
    <row r="5" s="51" customFormat="1" spans="1:14">
      <c r="A5" s="87">
        <v>3</v>
      </c>
      <c r="B5" s="359"/>
      <c r="C5" s="360"/>
      <c r="D5" s="360"/>
      <c r="E5" s="117">
        <f t="shared" si="0"/>
        <v>0</v>
      </c>
      <c r="F5" s="362">
        <v>3</v>
      </c>
      <c r="G5" s="72"/>
      <c r="H5" s="72"/>
      <c r="I5" s="72"/>
      <c r="J5" s="72"/>
      <c r="K5" s="375">
        <v>32547213</v>
      </c>
      <c r="L5" s="22">
        <v>3539.82</v>
      </c>
      <c r="M5" s="22">
        <v>460.18</v>
      </c>
      <c r="N5" s="15">
        <f t="shared" ref="N4:N12" si="1">L5+M5</f>
        <v>4000</v>
      </c>
    </row>
    <row r="6" s="51" customFormat="1" spans="1:14">
      <c r="A6" s="87">
        <v>4</v>
      </c>
      <c r="B6" s="359"/>
      <c r="C6" s="360"/>
      <c r="D6" s="360"/>
      <c r="E6" s="117">
        <f t="shared" si="0"/>
        <v>0</v>
      </c>
      <c r="F6" s="362">
        <v>4</v>
      </c>
      <c r="G6" s="22"/>
      <c r="H6" s="22"/>
      <c r="I6" s="22"/>
      <c r="J6" s="15"/>
      <c r="K6" s="643" t="s">
        <v>70</v>
      </c>
      <c r="L6" s="22">
        <v>86283.19</v>
      </c>
      <c r="M6" s="22">
        <v>11216.81</v>
      </c>
      <c r="N6" s="15">
        <f t="shared" si="1"/>
        <v>97500</v>
      </c>
    </row>
    <row r="7" s="51" customFormat="1" spans="1:14">
      <c r="A7" s="87">
        <v>5</v>
      </c>
      <c r="B7" s="359"/>
      <c r="C7" s="360"/>
      <c r="D7" s="360"/>
      <c r="E7" s="161">
        <f t="shared" si="0"/>
        <v>0</v>
      </c>
      <c r="F7" s="362">
        <v>5</v>
      </c>
      <c r="G7" s="72"/>
      <c r="H7" s="72"/>
      <c r="I7" s="72"/>
      <c r="J7" s="72"/>
      <c r="K7" s="643" t="s">
        <v>71</v>
      </c>
      <c r="L7" s="22">
        <v>9426.55</v>
      </c>
      <c r="M7" s="22">
        <v>1225.45</v>
      </c>
      <c r="N7" s="15">
        <f t="shared" si="1"/>
        <v>10652</v>
      </c>
    </row>
    <row r="8" s="51" customFormat="1" spans="1:15">
      <c r="A8" s="87">
        <v>6</v>
      </c>
      <c r="B8" s="359"/>
      <c r="C8" s="360"/>
      <c r="D8" s="360"/>
      <c r="E8" s="161">
        <f t="shared" si="0"/>
        <v>0</v>
      </c>
      <c r="F8" s="362">
        <v>6</v>
      </c>
      <c r="G8" s="22"/>
      <c r="H8" s="22"/>
      <c r="I8" s="22"/>
      <c r="J8" s="15"/>
      <c r="K8" s="375">
        <v>37562352</v>
      </c>
      <c r="L8" s="22">
        <v>4638.86</v>
      </c>
      <c r="M8" s="22">
        <v>278.33</v>
      </c>
      <c r="N8" s="15">
        <f t="shared" si="1"/>
        <v>4917.19</v>
      </c>
      <c r="O8" s="48"/>
    </row>
    <row r="9" s="51" customFormat="1" spans="1:14">
      <c r="A9" s="87">
        <v>7</v>
      </c>
      <c r="B9" s="359"/>
      <c r="C9" s="360"/>
      <c r="D9" s="360"/>
      <c r="E9" s="161">
        <f t="shared" si="0"/>
        <v>0</v>
      </c>
      <c r="F9" s="362">
        <v>7</v>
      </c>
      <c r="G9" s="22"/>
      <c r="H9" s="22"/>
      <c r="I9" s="22"/>
      <c r="J9" s="15"/>
      <c r="K9" s="375">
        <v>12260798</v>
      </c>
      <c r="L9" s="22">
        <v>1232.74</v>
      </c>
      <c r="M9" s="22">
        <v>160.26</v>
      </c>
      <c r="N9" s="15">
        <f t="shared" si="1"/>
        <v>1393</v>
      </c>
    </row>
    <row r="10" s="51" customFormat="1" spans="1:14">
      <c r="A10" s="87">
        <v>8</v>
      </c>
      <c r="B10" s="359"/>
      <c r="C10" s="360"/>
      <c r="D10" s="360"/>
      <c r="E10" s="161">
        <f t="shared" si="0"/>
        <v>0</v>
      </c>
      <c r="F10" s="362">
        <v>8</v>
      </c>
      <c r="G10" s="22"/>
      <c r="H10" s="22"/>
      <c r="I10" s="22"/>
      <c r="J10" s="15"/>
      <c r="K10" s="375">
        <v>11251523</v>
      </c>
      <c r="L10" s="22">
        <v>7433.63</v>
      </c>
      <c r="M10" s="22">
        <v>966.37</v>
      </c>
      <c r="N10" s="15">
        <f t="shared" si="1"/>
        <v>8400</v>
      </c>
    </row>
    <row r="11" s="51" customFormat="1" spans="1:14">
      <c r="A11" s="87">
        <v>9</v>
      </c>
      <c r="B11" s="359"/>
      <c r="C11" s="360"/>
      <c r="D11" s="360"/>
      <c r="E11" s="161">
        <f t="shared" si="0"/>
        <v>0</v>
      </c>
      <c r="F11" s="362">
        <v>9</v>
      </c>
      <c r="G11" s="22"/>
      <c r="H11" s="22"/>
      <c r="I11" s="22"/>
      <c r="J11" s="15"/>
      <c r="K11" s="643" t="s">
        <v>72</v>
      </c>
      <c r="L11" s="22">
        <v>70796.46</v>
      </c>
      <c r="M11" s="22">
        <v>9203.54</v>
      </c>
      <c r="N11" s="15">
        <v>80000</v>
      </c>
    </row>
    <row r="12" s="51" customFormat="1" spans="1:15">
      <c r="A12" s="87"/>
      <c r="B12" s="359"/>
      <c r="C12" s="160"/>
      <c r="D12" s="251"/>
      <c r="E12" s="161">
        <f t="shared" ref="E12:E22" si="2">SUM(C12:D12)</f>
        <v>0</v>
      </c>
      <c r="F12" s="362">
        <v>11</v>
      </c>
      <c r="G12" s="363"/>
      <c r="H12" s="363"/>
      <c r="I12" s="22"/>
      <c r="J12" s="15"/>
      <c r="K12" s="644" t="s">
        <v>73</v>
      </c>
      <c r="L12" s="377">
        <v>215.17</v>
      </c>
      <c r="M12" s="377">
        <v>6.45</v>
      </c>
      <c r="N12" s="344">
        <f t="shared" si="1"/>
        <v>221.62</v>
      </c>
      <c r="O12" s="378" t="s">
        <v>74</v>
      </c>
    </row>
    <row r="13" s="51" customFormat="1" spans="1:17">
      <c r="A13" s="87"/>
      <c r="B13" s="359"/>
      <c r="C13" s="251"/>
      <c r="D13" s="251"/>
      <c r="E13" s="161">
        <f t="shared" si="2"/>
        <v>0</v>
      </c>
      <c r="F13" s="362">
        <v>12</v>
      </c>
      <c r="G13" s="363"/>
      <c r="H13" s="363"/>
      <c r="I13" s="22"/>
      <c r="J13" s="15"/>
      <c r="K13" s="379">
        <v>11625572</v>
      </c>
      <c r="L13" s="348">
        <v>2399.99</v>
      </c>
      <c r="M13" s="348">
        <v>312.01</v>
      </c>
      <c r="N13" s="15">
        <f t="shared" ref="N13:N24" si="3">L13+M13</f>
        <v>2712</v>
      </c>
      <c r="P13" s="378"/>
      <c r="Q13" s="378"/>
    </row>
    <row r="14" s="51" customFormat="1" spans="1:14">
      <c r="A14" s="87"/>
      <c r="B14" s="359"/>
      <c r="C14" s="251"/>
      <c r="D14" s="160"/>
      <c r="E14" s="161">
        <f t="shared" si="2"/>
        <v>0</v>
      </c>
      <c r="F14" s="362">
        <v>13</v>
      </c>
      <c r="G14" s="363"/>
      <c r="H14" s="363"/>
      <c r="I14" s="22"/>
      <c r="J14" s="15"/>
      <c r="K14" s="645" t="s">
        <v>75</v>
      </c>
      <c r="L14" s="380">
        <v>3539.82</v>
      </c>
      <c r="M14" s="380">
        <v>460.18</v>
      </c>
      <c r="N14" s="15">
        <f t="shared" si="3"/>
        <v>4000</v>
      </c>
    </row>
    <row r="15" s="51" customFormat="1" spans="1:14">
      <c r="A15" s="87"/>
      <c r="B15" s="359"/>
      <c r="C15" s="251"/>
      <c r="D15" s="251"/>
      <c r="E15" s="161">
        <f t="shared" si="2"/>
        <v>0</v>
      </c>
      <c r="F15" s="362">
        <v>14</v>
      </c>
      <c r="G15" s="72"/>
      <c r="H15" s="72"/>
      <c r="I15" s="359"/>
      <c r="J15" s="160"/>
      <c r="K15" s="645" t="s">
        <v>76</v>
      </c>
      <c r="L15" s="380">
        <v>6098.23</v>
      </c>
      <c r="M15" s="380">
        <v>792.77</v>
      </c>
      <c r="N15" s="15">
        <f t="shared" si="3"/>
        <v>6891</v>
      </c>
    </row>
    <row r="16" s="51" customFormat="1" spans="1:14">
      <c r="A16" s="87"/>
      <c r="B16" s="359"/>
      <c r="C16" s="160"/>
      <c r="D16" s="160"/>
      <c r="E16" s="161">
        <f t="shared" si="2"/>
        <v>0</v>
      </c>
      <c r="F16" s="362">
        <v>15</v>
      </c>
      <c r="G16" s="72"/>
      <c r="H16" s="72"/>
      <c r="I16" s="72"/>
      <c r="J16" s="160"/>
      <c r="K16" s="379">
        <v>55070247</v>
      </c>
      <c r="L16" s="380">
        <v>584.07</v>
      </c>
      <c r="M16" s="380">
        <v>75.93</v>
      </c>
      <c r="N16" s="15">
        <f t="shared" si="3"/>
        <v>660</v>
      </c>
    </row>
    <row r="17" s="51" customFormat="1" spans="1:14">
      <c r="A17" s="87"/>
      <c r="B17" s="359"/>
      <c r="C17" s="359"/>
      <c r="D17" s="359"/>
      <c r="E17" s="161">
        <f t="shared" si="2"/>
        <v>0</v>
      </c>
      <c r="F17" s="362">
        <v>16</v>
      </c>
      <c r="G17" s="72"/>
      <c r="H17" s="72"/>
      <c r="I17" s="72"/>
      <c r="J17" s="160"/>
      <c r="K17" s="379">
        <v>11433135</v>
      </c>
      <c r="L17" s="380">
        <v>1167.26</v>
      </c>
      <c r="M17" s="380">
        <v>151.74</v>
      </c>
      <c r="N17" s="15">
        <f t="shared" si="3"/>
        <v>1319</v>
      </c>
    </row>
    <row r="18" s="51" customFormat="1" spans="1:14">
      <c r="A18" s="87"/>
      <c r="B18" s="359"/>
      <c r="C18" s="160"/>
      <c r="D18" s="160"/>
      <c r="E18" s="161">
        <f t="shared" si="2"/>
        <v>0</v>
      </c>
      <c r="F18" s="362">
        <v>17</v>
      </c>
      <c r="G18" s="72"/>
      <c r="H18" s="72"/>
      <c r="I18" s="72"/>
      <c r="J18" s="160"/>
      <c r="K18" s="379">
        <v>55059256</v>
      </c>
      <c r="L18" s="380">
        <v>552.04</v>
      </c>
      <c r="M18" s="380">
        <v>71.76</v>
      </c>
      <c r="N18" s="15">
        <f t="shared" si="3"/>
        <v>623.8</v>
      </c>
    </row>
    <row r="19" s="51" customFormat="1" spans="1:14">
      <c r="A19" s="87"/>
      <c r="B19" s="359"/>
      <c r="C19" s="160"/>
      <c r="D19" s="160"/>
      <c r="E19" s="161">
        <f t="shared" si="2"/>
        <v>0</v>
      </c>
      <c r="F19" s="362">
        <v>18</v>
      </c>
      <c r="G19" s="72"/>
      <c r="H19" s="72"/>
      <c r="I19" s="72"/>
      <c r="J19" s="160"/>
      <c r="K19" s="645" t="s">
        <v>77</v>
      </c>
      <c r="L19" s="380">
        <v>1265.49</v>
      </c>
      <c r="M19" s="380">
        <v>164.51</v>
      </c>
      <c r="N19" s="15">
        <f t="shared" si="3"/>
        <v>1430</v>
      </c>
    </row>
    <row r="20" s="51" customFormat="1" spans="1:14">
      <c r="A20" s="87"/>
      <c r="B20" s="359"/>
      <c r="C20" s="160"/>
      <c r="D20" s="160"/>
      <c r="E20" s="161">
        <f t="shared" si="2"/>
        <v>0</v>
      </c>
      <c r="F20" s="161"/>
      <c r="G20" s="364"/>
      <c r="H20" s="72"/>
      <c r="I20" s="72"/>
      <c r="J20" s="160"/>
      <c r="K20" s="379">
        <v>14104189</v>
      </c>
      <c r="L20" s="380">
        <v>10064.61</v>
      </c>
      <c r="M20" s="380">
        <v>1308.39</v>
      </c>
      <c r="N20" s="15">
        <f t="shared" si="3"/>
        <v>11373</v>
      </c>
    </row>
    <row r="21" s="51" customFormat="1" spans="1:14">
      <c r="A21" s="87"/>
      <c r="B21" s="359"/>
      <c r="C21" s="160"/>
      <c r="D21" s="160"/>
      <c r="E21" s="161">
        <f t="shared" si="2"/>
        <v>0</v>
      </c>
      <c r="F21" s="161"/>
      <c r="G21" s="364"/>
      <c r="H21" s="72"/>
      <c r="I21" s="72"/>
      <c r="J21" s="160"/>
      <c r="K21" s="379">
        <v>31819814</v>
      </c>
      <c r="L21" s="380">
        <v>129.97</v>
      </c>
      <c r="M21" s="380">
        <v>16.9</v>
      </c>
      <c r="N21" s="15">
        <f t="shared" si="3"/>
        <v>146.87</v>
      </c>
    </row>
    <row r="22" s="51" customFormat="1" spans="1:18">
      <c r="A22" s="87"/>
      <c r="B22" s="359"/>
      <c r="C22" s="160"/>
      <c r="D22" s="160"/>
      <c r="E22" s="161">
        <f t="shared" si="2"/>
        <v>0</v>
      </c>
      <c r="F22" s="314"/>
      <c r="G22" s="72"/>
      <c r="H22" s="72"/>
      <c r="I22" s="72"/>
      <c r="J22" s="160"/>
      <c r="K22" s="380">
        <v>11465214</v>
      </c>
      <c r="L22" s="380">
        <v>1858.41</v>
      </c>
      <c r="M22" s="380">
        <v>241.59</v>
      </c>
      <c r="N22" s="15">
        <f t="shared" si="3"/>
        <v>2100</v>
      </c>
      <c r="R22" s="378"/>
    </row>
    <row r="23" s="51" customFormat="1" spans="1:14">
      <c r="A23" s="312"/>
      <c r="B23" s="365"/>
      <c r="C23" s="313"/>
      <c r="D23" s="313"/>
      <c r="E23" s="314"/>
      <c r="F23" s="314"/>
      <c r="G23" s="366"/>
      <c r="H23" s="366"/>
      <c r="I23" s="366"/>
      <c r="J23" s="381"/>
      <c r="K23" s="380">
        <v>11433196</v>
      </c>
      <c r="L23" s="380">
        <v>522.13</v>
      </c>
      <c r="M23" s="380">
        <v>67.87</v>
      </c>
      <c r="N23" s="15">
        <f t="shared" si="3"/>
        <v>590</v>
      </c>
    </row>
    <row r="24" s="51" customFormat="1" spans="1:14">
      <c r="A24" s="312"/>
      <c r="B24" s="365"/>
      <c r="C24" s="313"/>
      <c r="D24" s="313"/>
      <c r="E24" s="314"/>
      <c r="F24" s="314"/>
      <c r="G24" s="366"/>
      <c r="H24" s="366"/>
      <c r="I24" s="366"/>
      <c r="J24" s="381"/>
      <c r="K24" s="646" t="s">
        <v>78</v>
      </c>
      <c r="L24" s="380">
        <v>5034.5</v>
      </c>
      <c r="M24" s="380">
        <v>654.5</v>
      </c>
      <c r="N24" s="15">
        <f t="shared" si="3"/>
        <v>5689</v>
      </c>
    </row>
    <row r="25" s="51" customFormat="1" spans="1:14">
      <c r="A25" s="312"/>
      <c r="B25" s="365"/>
      <c r="C25" s="313"/>
      <c r="D25" s="313"/>
      <c r="E25" s="314"/>
      <c r="F25" s="314"/>
      <c r="G25" s="366"/>
      <c r="H25" s="366"/>
      <c r="I25" s="366"/>
      <c r="J25" s="381"/>
      <c r="K25" s="380"/>
      <c r="L25" s="380"/>
      <c r="M25" s="380"/>
      <c r="N25" s="349"/>
    </row>
    <row r="26" s="51" customFormat="1" ht="15" spans="1:14">
      <c r="A26" s="91"/>
      <c r="B26" s="180"/>
      <c r="C26" s="266">
        <f>SUM(C3:C22)</f>
        <v>4727.43</v>
      </c>
      <c r="D26" s="266">
        <f>SUM(D3:D22)</f>
        <v>614.57</v>
      </c>
      <c r="E26" s="266">
        <f>SUM(E3:E22)</f>
        <v>5342</v>
      </c>
      <c r="F26" s="266"/>
      <c r="G26" s="266" t="s">
        <v>12</v>
      </c>
      <c r="H26" s="266">
        <f>SUM(H3:H25)</f>
        <v>0</v>
      </c>
      <c r="I26" s="266">
        <f>SUM(I3:I22)</f>
        <v>576.3</v>
      </c>
      <c r="J26" s="266">
        <f>SUM(J3:J22)</f>
        <v>0</v>
      </c>
      <c r="K26" s="180"/>
      <c r="L26" s="180">
        <f>SUM(L3:L25)</f>
        <v>237924.54</v>
      </c>
      <c r="M26" s="180">
        <f>SUM(M3:M25)</f>
        <v>30583.94</v>
      </c>
      <c r="N26" s="180">
        <f>SUM(N3:N25)</f>
        <v>268508.48</v>
      </c>
    </row>
    <row r="27" s="51" customFormat="1" spans="1:14">
      <c r="A27" s="29"/>
      <c r="B27" s="29"/>
      <c r="C27" s="29"/>
      <c r="D27" s="29"/>
      <c r="E27" s="29"/>
      <c r="F27" s="29"/>
      <c r="G27" s="124"/>
      <c r="H27" s="29"/>
      <c r="I27" s="29"/>
      <c r="J27" s="29"/>
      <c r="K27" s="29"/>
      <c r="L27" s="29"/>
      <c r="M27" s="29"/>
      <c r="N27" s="29"/>
    </row>
    <row r="28" s="51" customFormat="1" spans="1:10">
      <c r="A28" s="29"/>
      <c r="B28" s="29"/>
      <c r="C28" s="29"/>
      <c r="D28" s="29"/>
      <c r="E28" s="29"/>
      <c r="F28" s="29"/>
      <c r="G28" s="124"/>
      <c r="H28" s="29"/>
      <c r="I28" s="29"/>
      <c r="J28" s="29"/>
    </row>
    <row r="29" s="51" customFormat="1" ht="15" spans="1:10">
      <c r="A29" s="29"/>
      <c r="B29" s="29"/>
      <c r="C29" s="29"/>
      <c r="D29" s="29"/>
      <c r="E29" s="29"/>
      <c r="F29" s="29"/>
      <c r="G29" s="29"/>
      <c r="H29" s="124"/>
      <c r="I29" s="29"/>
      <c r="J29" s="124"/>
    </row>
    <row r="30" s="51" customFormat="1" ht="15" spans="1:14">
      <c r="A30" s="230"/>
      <c r="B30" s="230" t="s">
        <v>15</v>
      </c>
      <c r="C30" s="367">
        <v>94174.45</v>
      </c>
      <c r="D30" s="368" t="s">
        <v>23</v>
      </c>
      <c r="E30" s="320">
        <f>C26+C30</f>
        <v>98901.88</v>
      </c>
      <c r="F30" s="321"/>
      <c r="G30" s="322"/>
      <c r="H30" s="322"/>
      <c r="I30" s="354"/>
      <c r="J30" s="355"/>
      <c r="M30" s="382"/>
      <c r="N30" s="322"/>
    </row>
    <row r="31" s="51" customFormat="1" ht="16.5" spans="1:10">
      <c r="A31" s="233"/>
      <c r="B31" s="233" t="s">
        <v>16</v>
      </c>
      <c r="C31" s="369">
        <v>1847.18</v>
      </c>
      <c r="D31" s="370" t="s">
        <v>17</v>
      </c>
      <c r="E31" s="326">
        <f>E30*0.02</f>
        <v>1978.0376</v>
      </c>
      <c r="F31" s="202"/>
      <c r="G31" s="111"/>
      <c r="H31" s="29"/>
      <c r="I31" s="29"/>
      <c r="J31" s="29"/>
    </row>
    <row r="32" s="51" customFormat="1" spans="1:10">
      <c r="A32" s="233"/>
      <c r="B32" s="233" t="s">
        <v>18</v>
      </c>
      <c r="C32" s="371">
        <v>0</v>
      </c>
      <c r="D32" s="370" t="s">
        <v>20</v>
      </c>
      <c r="E32" s="326">
        <f>E31-C31</f>
        <v>130.8576</v>
      </c>
      <c r="F32" s="202"/>
      <c r="G32" s="29">
        <f>E33-I26</f>
        <v>-92.5876000000001</v>
      </c>
      <c r="H32" s="29"/>
      <c r="I32" s="29"/>
      <c r="J32" s="29"/>
    </row>
    <row r="33" s="51" customFormat="1" ht="15" spans="1:10">
      <c r="A33" s="241"/>
      <c r="B33" s="241" t="s">
        <v>20</v>
      </c>
      <c r="C33" s="372">
        <f>D26-I26</f>
        <v>38.27</v>
      </c>
      <c r="D33" s="373" t="s">
        <v>21</v>
      </c>
      <c r="E33" s="333">
        <f>D26-E32</f>
        <v>483.7124</v>
      </c>
      <c r="F33" s="321"/>
      <c r="G33" s="29"/>
      <c r="H33" s="29"/>
      <c r="I33" s="29"/>
      <c r="J33" s="29"/>
    </row>
    <row r="34" s="51" customFormat="1" spans="1:10">
      <c r="A34" s="241"/>
      <c r="B34" s="241" t="s">
        <v>22</v>
      </c>
      <c r="C34" s="334">
        <f>C31+C33</f>
        <v>1885.45</v>
      </c>
      <c r="D34" s="202"/>
      <c r="E34" s="202"/>
      <c r="F34" s="202"/>
      <c r="G34" s="29"/>
      <c r="H34" s="29"/>
      <c r="I34" s="29"/>
      <c r="J34" s="29"/>
    </row>
    <row r="35" s="51" customFormat="1" spans="1:12">
      <c r="A35" s="241"/>
      <c r="B35" s="241" t="s">
        <v>23</v>
      </c>
      <c r="C35" s="332">
        <f>C30+C26</f>
        <v>98901.88</v>
      </c>
      <c r="D35" s="202"/>
      <c r="E35" s="202"/>
      <c r="F35" s="202"/>
      <c r="G35" s="29"/>
      <c r="H35" s="39" t="s">
        <v>79</v>
      </c>
      <c r="I35" s="39" t="s">
        <v>80</v>
      </c>
      <c r="J35" s="39" t="s">
        <v>81</v>
      </c>
      <c r="K35" s="72" t="s">
        <v>12</v>
      </c>
      <c r="L35" s="72"/>
    </row>
    <row r="36" s="51" customFormat="1" ht="15" spans="1:12">
      <c r="A36" s="237"/>
      <c r="B36" s="237" t="s">
        <v>82</v>
      </c>
      <c r="C36" s="337">
        <f>C34/C35</f>
        <v>0.0190638438824419</v>
      </c>
      <c r="D36" s="202"/>
      <c r="E36" s="202"/>
      <c r="F36" s="202"/>
      <c r="G36" s="29"/>
      <c r="H36" s="39" t="s">
        <v>83</v>
      </c>
      <c r="I36" s="39">
        <v>86283.19</v>
      </c>
      <c r="J36" s="39">
        <v>11216.81</v>
      </c>
      <c r="K36" s="72">
        <v>97500</v>
      </c>
      <c r="L36" s="72"/>
    </row>
    <row r="37" s="29" customFormat="1"/>
    <row r="38" s="29" customFormat="1"/>
    <row r="39" s="29" customFormat="1"/>
    <row r="40" s="29" customFormat="1" spans="4:4">
      <c r="D40" s="29" t="s">
        <v>84</v>
      </c>
    </row>
    <row r="41" s="29" customFormat="1"/>
    <row r="42" s="29" customFormat="1"/>
    <row r="43" s="29" customFormat="1"/>
    <row r="44" s="29" customFormat="1"/>
    <row r="45" s="29" customFormat="1" spans="1:1">
      <c r="A45" s="75"/>
    </row>
    <row r="46" s="29" customFormat="1"/>
    <row r="47" s="29" customFormat="1"/>
    <row r="48" s="29" customFormat="1"/>
    <row r="49" s="29" customFormat="1"/>
    <row r="50" s="29" customFormat="1"/>
    <row r="51" s="29" customFormat="1"/>
    <row r="52" s="29" customFormat="1"/>
    <row r="53" s="29" customFormat="1"/>
    <row r="54" s="29" customFormat="1"/>
    <row r="55" s="29" customFormat="1"/>
    <row r="56" s="29" customFormat="1"/>
    <row r="57" s="29" customFormat="1"/>
    <row r="58" s="29" customFormat="1"/>
    <row r="59" s="29" customFormat="1"/>
    <row r="60" s="29" customFormat="1"/>
    <row r="61" s="29" customFormat="1"/>
    <row r="62" s="29" customFormat="1"/>
    <row r="63" s="29" customFormat="1"/>
    <row r="64" s="29" customFormat="1"/>
    <row r="65" s="29" customFormat="1"/>
    <row r="66" s="29" customFormat="1"/>
    <row r="67" s="29" customFormat="1"/>
    <row r="68" s="29" customFormat="1"/>
    <row r="69" s="29" customFormat="1"/>
    <row r="70" s="29" customFormat="1"/>
    <row r="71" s="29" customFormat="1"/>
    <row r="72" s="29" customFormat="1"/>
    <row r="73" s="29" customFormat="1"/>
    <row r="74" s="29" customFormat="1"/>
    <row r="75" s="29" customFormat="1"/>
    <row r="76" s="29" customFormat="1"/>
    <row r="77" s="29" customFormat="1"/>
    <row r="78" s="29" customFormat="1"/>
    <row r="79" s="29" customFormat="1"/>
    <row r="80" s="29" customFormat="1"/>
    <row r="81" s="29" customFormat="1"/>
    <row r="82" s="29" customFormat="1"/>
    <row r="83" s="29" customFormat="1"/>
    <row r="84" s="29" customFormat="1"/>
    <row r="85" s="29" customFormat="1"/>
    <row r="86" s="29" customFormat="1"/>
    <row r="87" s="29" customFormat="1"/>
    <row r="88" s="29" customFormat="1"/>
    <row r="89" s="29" customFormat="1"/>
    <row r="90" s="29" customFormat="1"/>
    <row r="91" s="29" customFormat="1"/>
    <row r="92" s="29" customFormat="1"/>
    <row r="93" s="29" customFormat="1"/>
    <row r="94" s="29" customFormat="1"/>
    <row r="95" s="29" customFormat="1"/>
    <row r="96" s="29" customFormat="1"/>
    <row r="97" s="29" customFormat="1"/>
    <row r="98" s="29" customFormat="1"/>
    <row r="99" s="29" customFormat="1"/>
    <row r="100" s="29" customFormat="1"/>
    <row r="101" s="29" customFormat="1"/>
    <row r="102" s="29" customFormat="1"/>
    <row r="103" s="29" customFormat="1"/>
    <row r="104" s="29" customFormat="1"/>
    <row r="105" s="29" customFormat="1"/>
    <row r="106" s="29" customFormat="1"/>
    <row r="107" s="29" customFormat="1"/>
    <row r="108" s="29" customFormat="1"/>
    <row r="109" s="29" customFormat="1"/>
    <row r="110" s="29" customFormat="1"/>
    <row r="111" s="29" customFormat="1"/>
    <row r="112" s="29" customFormat="1"/>
    <row r="113" s="29" customFormat="1"/>
    <row r="114" s="29" customFormat="1"/>
    <row r="115" s="29" customFormat="1"/>
    <row r="116" s="29" customFormat="1"/>
    <row r="117" s="29" customFormat="1"/>
    <row r="118" s="29" customFormat="1"/>
    <row r="119" s="29" customFormat="1"/>
    <row r="120" s="29" customFormat="1"/>
    <row r="121" s="29" customFormat="1"/>
    <row r="122" s="29" customFormat="1"/>
    <row r="123" s="29" customFormat="1"/>
    <row r="124" s="29" customFormat="1"/>
    <row r="125" s="29" customFormat="1"/>
    <row r="126" s="29" customFormat="1"/>
    <row r="127" s="29" customFormat="1"/>
    <row r="128" s="29" customFormat="1"/>
    <row r="129" s="29" customFormat="1"/>
    <row r="130" s="29" customFormat="1"/>
    <row r="131" s="29" customFormat="1"/>
    <row r="132" s="29" customFormat="1"/>
    <row r="133" s="29" customFormat="1"/>
    <row r="134" s="29" customFormat="1"/>
    <row r="135" s="29" customFormat="1"/>
    <row r="136" s="29" customFormat="1"/>
    <row r="137" s="29" customFormat="1"/>
    <row r="138" s="29" customFormat="1"/>
    <row r="139" s="29" customFormat="1"/>
    <row r="140" s="29" customFormat="1"/>
    <row r="141" s="29" customFormat="1"/>
    <row r="142" s="29" customFormat="1"/>
    <row r="143" s="29" customFormat="1"/>
    <row r="144" s="29" customFormat="1"/>
    <row r="145" s="29" customFormat="1"/>
    <row r="146" s="29" customFormat="1"/>
    <row r="147" s="29" customFormat="1"/>
    <row r="148" s="29" customFormat="1"/>
    <row r="149" s="29" customFormat="1"/>
    <row r="150" s="29" customFormat="1"/>
    <row r="151" s="29" customFormat="1"/>
    <row r="152" s="29" customFormat="1"/>
    <row r="153" s="29" customFormat="1"/>
    <row r="154" s="29" customFormat="1"/>
    <row r="155" s="29" customFormat="1"/>
    <row r="156" s="29" customFormat="1"/>
    <row r="157" s="29" customFormat="1"/>
    <row r="158" s="29" customFormat="1"/>
    <row r="159" s="29" customFormat="1"/>
    <row r="160" s="29" customFormat="1"/>
    <row r="161" s="29" customFormat="1"/>
    <row r="162" s="29" customFormat="1"/>
    <row r="163" s="29" customFormat="1"/>
    <row r="164" s="29" customFormat="1"/>
    <row r="165" s="29" customFormat="1"/>
    <row r="166" s="29" customFormat="1"/>
    <row r="167" s="29" customFormat="1"/>
    <row r="168" s="29" customFormat="1"/>
    <row r="169" s="29" customFormat="1"/>
    <row r="170" s="29" customFormat="1"/>
    <row r="171" s="29" customFormat="1"/>
    <row r="172" s="29" customFormat="1"/>
    <row r="173" s="29" customFormat="1"/>
    <row r="174" s="29" customFormat="1"/>
    <row r="175" s="29" customFormat="1"/>
    <row r="176" s="29" customFormat="1"/>
    <row r="177" s="29" customFormat="1"/>
    <row r="178" s="29" customFormat="1"/>
    <row r="179" s="29" customFormat="1"/>
    <row r="180" s="29" customFormat="1"/>
    <row r="181" s="29" customFormat="1"/>
    <row r="182" s="29" customFormat="1"/>
    <row r="183" s="29" customFormat="1"/>
    <row r="184" s="29" customFormat="1"/>
    <row r="185" s="29" customFormat="1"/>
    <row r="186" s="29" customFormat="1"/>
    <row r="187" s="29" customFormat="1"/>
    <row r="188" s="29" customFormat="1"/>
    <row r="189" s="29" customFormat="1"/>
    <row r="190" s="29" customFormat="1"/>
    <row r="191" s="29" customFormat="1"/>
    <row r="192" s="29" customFormat="1"/>
    <row r="193" s="29" customFormat="1"/>
    <row r="194" s="29" customFormat="1"/>
    <row r="195" s="29" customFormat="1"/>
    <row r="196" s="29" customFormat="1"/>
    <row r="197" s="29" customFormat="1"/>
    <row r="198" s="29" customFormat="1"/>
    <row r="199" s="29" customFormat="1"/>
    <row r="200" s="29" customFormat="1"/>
    <row r="201" s="29" customFormat="1"/>
    <row r="202" s="29" customFormat="1"/>
    <row r="203" s="29" customFormat="1"/>
    <row r="204" s="29" customFormat="1"/>
    <row r="205" s="29" customFormat="1"/>
    <row r="206" s="29" customFormat="1"/>
    <row r="207" s="29" customFormat="1"/>
    <row r="208" s="29" customFormat="1"/>
    <row r="209" s="29" customFormat="1"/>
    <row r="210" s="29" customFormat="1"/>
    <row r="211" s="29" customFormat="1"/>
    <row r="212" s="29" customFormat="1"/>
    <row r="213" s="29" customFormat="1"/>
    <row r="214" s="29" customFormat="1"/>
    <row r="215" s="29" customFormat="1"/>
    <row r="216" s="29" customFormat="1"/>
    <row r="217" s="29" customFormat="1"/>
    <row r="218" s="29" customFormat="1"/>
    <row r="219" s="29" customFormat="1"/>
    <row r="220" s="29" customFormat="1"/>
    <row r="221" s="29" customFormat="1"/>
    <row r="222" s="29" customFormat="1"/>
    <row r="223" s="29" customFormat="1"/>
    <row r="224" s="29" customFormat="1"/>
    <row r="225" s="29" customFormat="1"/>
    <row r="226" s="29" customFormat="1"/>
    <row r="227" s="29" customFormat="1"/>
    <row r="228" s="29" customFormat="1"/>
    <row r="229" s="29" customFormat="1"/>
    <row r="230" s="29" customFormat="1"/>
    <row r="231" s="29" customFormat="1"/>
  </sheetData>
  <mergeCells count="1">
    <mergeCell ref="A1:N1"/>
  </mergeCells>
  <pageMargins left="0.75" right="0.75" top="1" bottom="1" header="0.5" footer="0.5"/>
  <pageSetup paperSize="9" orientation="portrait"/>
  <headerFooter/>
  <drawing r:id="rId1"/>
  <legacyDrawing r:id="rId2"/>
  <controls>
    <mc:AlternateContent xmlns:mc="http://schemas.openxmlformats.org/markup-compatibility/2006">
      <mc:Choice Requires="x14">
        <control shapeId="2049" r:id="rId3">
          <controlPr defaultSize="0" r:id="rId4">
            <anchor moveWithCells="1">
              <from>
                <xdr:col>12</xdr:col>
                <xdr:colOff>0</xdr:colOff>
                <xdr:row>29</xdr:row>
                <xdr:rowOff>0</xdr:rowOff>
              </from>
              <to>
                <xdr:col>12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2049" r:id="rId3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zoomScale="90" zoomScaleNormal="90" topLeftCell="A4" workbookViewId="0">
      <selection activeCell="H11" sqref="H11"/>
    </sheetView>
  </sheetViews>
  <sheetFormatPr defaultColWidth="9" defaultRowHeight="14.25"/>
  <cols>
    <col min="1" max="1" width="5.375" style="29" customWidth="1"/>
    <col min="2" max="2" width="12.2166666666667" style="29" customWidth="1"/>
    <col min="3" max="4" width="17.875" style="29" customWidth="1"/>
    <col min="5" max="5" width="10.375" style="29" customWidth="1"/>
    <col min="6" max="6" width="6.80833333333333" style="29" customWidth="1"/>
    <col min="7" max="10" width="9.375" style="29" customWidth="1"/>
    <col min="11" max="14" width="13.5" style="29" customWidth="1"/>
    <col min="15" max="16384" width="9" style="29"/>
  </cols>
  <sheetData>
    <row r="1" s="29" customFormat="1" ht="26.25" spans="1:14">
      <c r="A1" s="299" t="s">
        <v>85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38"/>
    </row>
    <row r="2" s="29" customFormat="1" ht="15" spans="1:14">
      <c r="A2" s="301" t="s">
        <v>1</v>
      </c>
      <c r="B2" s="302" t="s">
        <v>2</v>
      </c>
      <c r="C2" s="302" t="s">
        <v>3</v>
      </c>
      <c r="D2" s="302" t="s">
        <v>4</v>
      </c>
      <c r="E2" s="303" t="s">
        <v>5</v>
      </c>
      <c r="F2" s="301" t="s">
        <v>1</v>
      </c>
      <c r="G2" s="268" t="s">
        <v>2</v>
      </c>
      <c r="H2" s="268" t="s">
        <v>6</v>
      </c>
      <c r="I2" s="268" t="s">
        <v>7</v>
      </c>
      <c r="J2" s="339" t="s">
        <v>5</v>
      </c>
      <c r="K2" s="340" t="s">
        <v>2</v>
      </c>
      <c r="L2" s="268" t="s">
        <v>8</v>
      </c>
      <c r="M2" s="268" t="s">
        <v>9</v>
      </c>
      <c r="N2" s="339" t="s">
        <v>5</v>
      </c>
    </row>
    <row r="3" s="29" customFormat="1" spans="1:14">
      <c r="A3" s="153">
        <v>1</v>
      </c>
      <c r="B3" s="154"/>
      <c r="C3" s="304">
        <v>159654.46</v>
      </c>
      <c r="D3" s="304">
        <v>12962.44</v>
      </c>
      <c r="E3" s="155">
        <f t="shared" ref="E3:E22" si="0">SUM(C3:D3)</f>
        <v>172616.9</v>
      </c>
      <c r="F3" s="305">
        <v>1</v>
      </c>
      <c r="G3" s="306"/>
      <c r="H3" s="306"/>
      <c r="I3" s="306">
        <v>9679.7</v>
      </c>
      <c r="J3" s="341"/>
      <c r="K3" s="647" t="s">
        <v>68</v>
      </c>
      <c r="L3" s="212">
        <v>19858.41</v>
      </c>
      <c r="M3" s="212">
        <v>2581.59</v>
      </c>
      <c r="N3" s="342">
        <v>22440</v>
      </c>
    </row>
    <row r="4" s="29" customFormat="1" spans="1:14">
      <c r="A4" s="87">
        <v>2</v>
      </c>
      <c r="B4" s="160"/>
      <c r="C4" s="250"/>
      <c r="D4" s="160"/>
      <c r="E4" s="161">
        <f t="shared" si="0"/>
        <v>0</v>
      </c>
      <c r="F4" s="307">
        <v>2</v>
      </c>
      <c r="G4" s="39"/>
      <c r="H4" s="39"/>
      <c r="I4" s="39"/>
      <c r="J4" s="43"/>
      <c r="K4" s="648" t="s">
        <v>69</v>
      </c>
      <c r="L4" s="15">
        <v>1283.19</v>
      </c>
      <c r="M4" s="15">
        <v>166.81</v>
      </c>
      <c r="N4" s="221">
        <f t="shared" ref="N4:N10" si="1">L4+M4</f>
        <v>1450</v>
      </c>
    </row>
    <row r="5" s="29" customFormat="1" spans="1:14">
      <c r="A5" s="87">
        <v>3</v>
      </c>
      <c r="B5" s="160"/>
      <c r="C5" s="250"/>
      <c r="D5" s="250"/>
      <c r="E5" s="161">
        <f t="shared" si="0"/>
        <v>0</v>
      </c>
      <c r="F5" s="307">
        <v>3</v>
      </c>
      <c r="G5" s="39"/>
      <c r="H5" s="39"/>
      <c r="I5" s="39"/>
      <c r="J5" s="43"/>
      <c r="K5" s="218">
        <v>32547213</v>
      </c>
      <c r="L5" s="15">
        <v>3539.82</v>
      </c>
      <c r="M5" s="15">
        <v>460.18</v>
      </c>
      <c r="N5" s="221">
        <f t="shared" si="1"/>
        <v>4000</v>
      </c>
    </row>
    <row r="6" s="29" customFormat="1" spans="1:14">
      <c r="A6" s="87">
        <v>4</v>
      </c>
      <c r="B6" s="160"/>
      <c r="C6" s="250"/>
      <c r="D6" s="250"/>
      <c r="E6" s="161">
        <f t="shared" si="0"/>
        <v>0</v>
      </c>
      <c r="F6" s="307">
        <v>4</v>
      </c>
      <c r="G6" s="15"/>
      <c r="H6" s="15"/>
      <c r="I6" s="15"/>
      <c r="J6" s="221"/>
      <c r="K6" s="648" t="s">
        <v>70</v>
      </c>
      <c r="L6" s="15">
        <v>86283.19</v>
      </c>
      <c r="M6" s="15">
        <v>11216.81</v>
      </c>
      <c r="N6" s="221">
        <f t="shared" si="1"/>
        <v>97500</v>
      </c>
    </row>
    <row r="7" s="29" customFormat="1" spans="1:14">
      <c r="A7" s="87">
        <v>5</v>
      </c>
      <c r="B7" s="160"/>
      <c r="C7" s="250"/>
      <c r="D7" s="250"/>
      <c r="E7" s="161">
        <f t="shared" si="0"/>
        <v>0</v>
      </c>
      <c r="F7" s="307">
        <v>5</v>
      </c>
      <c r="G7" s="39"/>
      <c r="H7" s="39"/>
      <c r="I7" s="39"/>
      <c r="J7" s="43"/>
      <c r="K7" s="648" t="s">
        <v>71</v>
      </c>
      <c r="L7" s="15">
        <v>9426.55</v>
      </c>
      <c r="M7" s="15">
        <v>1225.45</v>
      </c>
      <c r="N7" s="221">
        <f t="shared" si="1"/>
        <v>10652</v>
      </c>
    </row>
    <row r="8" s="29" customFormat="1" spans="1:15">
      <c r="A8" s="87">
        <v>6</v>
      </c>
      <c r="B8" s="160"/>
      <c r="C8" s="250"/>
      <c r="D8" s="250"/>
      <c r="E8" s="161">
        <f t="shared" si="0"/>
        <v>0</v>
      </c>
      <c r="F8" s="307">
        <v>6</v>
      </c>
      <c r="G8" s="15"/>
      <c r="H8" s="15"/>
      <c r="I8" s="15"/>
      <c r="J8" s="221"/>
      <c r="K8" s="218">
        <v>37562352</v>
      </c>
      <c r="L8" s="15">
        <v>4638.86</v>
      </c>
      <c r="M8" s="15">
        <v>278.33</v>
      </c>
      <c r="N8" s="221">
        <f t="shared" si="1"/>
        <v>4917.19</v>
      </c>
      <c r="O8" s="79"/>
    </row>
    <row r="9" s="29" customFormat="1" spans="1:14">
      <c r="A9" s="87">
        <v>7</v>
      </c>
      <c r="B9" s="160"/>
      <c r="C9" s="250"/>
      <c r="D9" s="250"/>
      <c r="E9" s="161">
        <f t="shared" si="0"/>
        <v>0</v>
      </c>
      <c r="F9" s="307">
        <v>7</v>
      </c>
      <c r="G9" s="15"/>
      <c r="H9" s="15"/>
      <c r="I9" s="15"/>
      <c r="J9" s="221"/>
      <c r="K9" s="218">
        <v>12260798</v>
      </c>
      <c r="L9" s="15">
        <v>1232.74</v>
      </c>
      <c r="M9" s="15">
        <v>160.26</v>
      </c>
      <c r="N9" s="221">
        <f t="shared" si="1"/>
        <v>1393</v>
      </c>
    </row>
    <row r="10" s="29" customFormat="1" spans="1:14">
      <c r="A10" s="87">
        <v>8</v>
      </c>
      <c r="B10" s="160"/>
      <c r="C10" s="250"/>
      <c r="D10" s="250"/>
      <c r="E10" s="161">
        <f t="shared" si="0"/>
        <v>0</v>
      </c>
      <c r="F10" s="307">
        <v>8</v>
      </c>
      <c r="G10" s="15"/>
      <c r="H10" s="15"/>
      <c r="I10" s="15"/>
      <c r="J10" s="221"/>
      <c r="K10" s="218">
        <v>11251523</v>
      </c>
      <c r="L10" s="15">
        <v>7433.63</v>
      </c>
      <c r="M10" s="15">
        <v>966.37</v>
      </c>
      <c r="N10" s="221">
        <f t="shared" si="1"/>
        <v>8400</v>
      </c>
    </row>
    <row r="11" s="29" customFormat="1" spans="1:14">
      <c r="A11" s="87">
        <v>9</v>
      </c>
      <c r="B11" s="160"/>
      <c r="C11" s="250"/>
      <c r="D11" s="250"/>
      <c r="E11" s="161">
        <f t="shared" si="0"/>
        <v>0</v>
      </c>
      <c r="F11" s="307">
        <v>9</v>
      </c>
      <c r="G11" s="15"/>
      <c r="H11" s="15"/>
      <c r="I11" s="15"/>
      <c r="J11" s="221"/>
      <c r="K11" s="648" t="s">
        <v>72</v>
      </c>
      <c r="L11" s="15">
        <v>70796.46</v>
      </c>
      <c r="M11" s="15">
        <v>9203.54</v>
      </c>
      <c r="N11" s="221">
        <v>80000</v>
      </c>
    </row>
    <row r="12" s="29" customFormat="1" spans="1:15">
      <c r="A12" s="87"/>
      <c r="B12" s="160"/>
      <c r="C12" s="160"/>
      <c r="D12" s="251"/>
      <c r="E12" s="161">
        <f t="shared" si="0"/>
        <v>0</v>
      </c>
      <c r="F12" s="307">
        <v>11</v>
      </c>
      <c r="G12" s="308"/>
      <c r="H12" s="308"/>
      <c r="I12" s="15"/>
      <c r="J12" s="221"/>
      <c r="K12" s="649" t="s">
        <v>73</v>
      </c>
      <c r="L12" s="344">
        <v>215.17</v>
      </c>
      <c r="M12" s="344">
        <v>6.45</v>
      </c>
      <c r="N12" s="345">
        <f t="shared" ref="N12:N24" si="2">L12+M12</f>
        <v>221.62</v>
      </c>
      <c r="O12" s="346" t="s">
        <v>74</v>
      </c>
    </row>
    <row r="13" s="29" customFormat="1" spans="1:17">
      <c r="A13" s="87"/>
      <c r="B13" s="160"/>
      <c r="C13" s="251"/>
      <c r="D13" s="251"/>
      <c r="E13" s="161">
        <f t="shared" si="0"/>
        <v>0</v>
      </c>
      <c r="F13" s="307">
        <v>12</v>
      </c>
      <c r="G13" s="308"/>
      <c r="H13" s="308"/>
      <c r="I13" s="15"/>
      <c r="J13" s="221"/>
      <c r="K13" s="347">
        <v>11625572</v>
      </c>
      <c r="L13" s="348">
        <v>2399.99</v>
      </c>
      <c r="M13" s="348">
        <v>312.01</v>
      </c>
      <c r="N13" s="221">
        <f t="shared" si="2"/>
        <v>2712</v>
      </c>
      <c r="P13" s="346"/>
      <c r="Q13" s="346"/>
    </row>
    <row r="14" s="29" customFormat="1" spans="1:14">
      <c r="A14" s="87"/>
      <c r="B14" s="160"/>
      <c r="C14" s="251"/>
      <c r="D14" s="160"/>
      <c r="E14" s="161">
        <f t="shared" si="0"/>
        <v>0</v>
      </c>
      <c r="F14" s="307">
        <v>13</v>
      </c>
      <c r="G14" s="308"/>
      <c r="H14" s="308"/>
      <c r="I14" s="15"/>
      <c r="J14" s="221"/>
      <c r="K14" s="650" t="s">
        <v>75</v>
      </c>
      <c r="L14" s="349">
        <v>3539.82</v>
      </c>
      <c r="M14" s="349">
        <v>460.18</v>
      </c>
      <c r="N14" s="221">
        <f t="shared" si="2"/>
        <v>4000</v>
      </c>
    </row>
    <row r="15" s="29" customFormat="1" spans="1:14">
      <c r="A15" s="87"/>
      <c r="B15" s="160"/>
      <c r="C15" s="251"/>
      <c r="D15" s="251"/>
      <c r="E15" s="161">
        <f t="shared" si="0"/>
        <v>0</v>
      </c>
      <c r="F15" s="307">
        <v>14</v>
      </c>
      <c r="G15" s="39"/>
      <c r="H15" s="39"/>
      <c r="I15" s="160"/>
      <c r="J15" s="110"/>
      <c r="K15" s="650" t="s">
        <v>76</v>
      </c>
      <c r="L15" s="349">
        <v>6098.23</v>
      </c>
      <c r="M15" s="349">
        <v>792.77</v>
      </c>
      <c r="N15" s="221">
        <f t="shared" si="2"/>
        <v>6891</v>
      </c>
    </row>
    <row r="16" s="29" customFormat="1" spans="1:14">
      <c r="A16" s="87"/>
      <c r="B16" s="160"/>
      <c r="C16" s="160"/>
      <c r="D16" s="160"/>
      <c r="E16" s="161">
        <f t="shared" si="0"/>
        <v>0</v>
      </c>
      <c r="F16" s="307">
        <v>15</v>
      </c>
      <c r="G16" s="39"/>
      <c r="H16" s="39"/>
      <c r="I16" s="39"/>
      <c r="J16" s="110"/>
      <c r="K16" s="347">
        <v>55070247</v>
      </c>
      <c r="L16" s="349">
        <v>584.07</v>
      </c>
      <c r="M16" s="349">
        <v>75.93</v>
      </c>
      <c r="N16" s="221">
        <f t="shared" si="2"/>
        <v>660</v>
      </c>
    </row>
    <row r="17" s="29" customFormat="1" spans="1:14">
      <c r="A17" s="87"/>
      <c r="B17" s="160"/>
      <c r="C17" s="160"/>
      <c r="D17" s="160"/>
      <c r="E17" s="161">
        <f t="shared" si="0"/>
        <v>0</v>
      </c>
      <c r="F17" s="307">
        <v>16</v>
      </c>
      <c r="G17" s="39"/>
      <c r="H17" s="39"/>
      <c r="I17" s="39"/>
      <c r="J17" s="110"/>
      <c r="K17" s="347">
        <v>11433135</v>
      </c>
      <c r="L17" s="349">
        <v>1167.26</v>
      </c>
      <c r="M17" s="349">
        <v>151.74</v>
      </c>
      <c r="N17" s="221">
        <f t="shared" si="2"/>
        <v>1319</v>
      </c>
    </row>
    <row r="18" s="29" customFormat="1" spans="1:14">
      <c r="A18" s="87"/>
      <c r="B18" s="160"/>
      <c r="C18" s="160"/>
      <c r="D18" s="160"/>
      <c r="E18" s="161">
        <f t="shared" si="0"/>
        <v>0</v>
      </c>
      <c r="F18" s="307">
        <v>17</v>
      </c>
      <c r="G18" s="39"/>
      <c r="H18" s="39"/>
      <c r="I18" s="39"/>
      <c r="J18" s="110"/>
      <c r="K18" s="347">
        <v>55059256</v>
      </c>
      <c r="L18" s="349">
        <v>552.04</v>
      </c>
      <c r="M18" s="349">
        <v>71.76</v>
      </c>
      <c r="N18" s="221">
        <f t="shared" si="2"/>
        <v>623.8</v>
      </c>
    </row>
    <row r="19" s="29" customFormat="1" spans="1:14">
      <c r="A19" s="87"/>
      <c r="B19" s="160"/>
      <c r="C19" s="160"/>
      <c r="D19" s="160"/>
      <c r="E19" s="161">
        <f t="shared" si="0"/>
        <v>0</v>
      </c>
      <c r="F19" s="307">
        <v>18</v>
      </c>
      <c r="G19" s="39"/>
      <c r="H19" s="39"/>
      <c r="I19" s="39"/>
      <c r="J19" s="110"/>
      <c r="K19" s="650" t="s">
        <v>77</v>
      </c>
      <c r="L19" s="349">
        <v>1265.49</v>
      </c>
      <c r="M19" s="349">
        <v>164.51</v>
      </c>
      <c r="N19" s="221">
        <f t="shared" si="2"/>
        <v>1430</v>
      </c>
    </row>
    <row r="20" s="29" customFormat="1" spans="1:14">
      <c r="A20" s="87"/>
      <c r="B20" s="160"/>
      <c r="C20" s="160"/>
      <c r="D20" s="160"/>
      <c r="E20" s="161">
        <f t="shared" si="0"/>
        <v>0</v>
      </c>
      <c r="F20" s="309"/>
      <c r="G20" s="310"/>
      <c r="H20" s="39"/>
      <c r="I20" s="39"/>
      <c r="J20" s="110"/>
      <c r="K20" s="347">
        <v>14104189</v>
      </c>
      <c r="L20" s="349">
        <v>10064.61</v>
      </c>
      <c r="M20" s="349">
        <v>1308.39</v>
      </c>
      <c r="N20" s="221">
        <f t="shared" si="2"/>
        <v>11373</v>
      </c>
    </row>
    <row r="21" s="29" customFormat="1" spans="1:14">
      <c r="A21" s="87"/>
      <c r="B21" s="160"/>
      <c r="C21" s="160"/>
      <c r="D21" s="160"/>
      <c r="E21" s="161">
        <f t="shared" si="0"/>
        <v>0</v>
      </c>
      <c r="F21" s="309"/>
      <c r="G21" s="310"/>
      <c r="H21" s="39"/>
      <c r="I21" s="39"/>
      <c r="J21" s="110"/>
      <c r="K21" s="347">
        <v>31819814</v>
      </c>
      <c r="L21" s="349">
        <v>129.97</v>
      </c>
      <c r="M21" s="349">
        <v>16.9</v>
      </c>
      <c r="N21" s="221">
        <f t="shared" si="2"/>
        <v>146.87</v>
      </c>
    </row>
    <row r="22" s="29" customFormat="1" spans="1:18">
      <c r="A22" s="87"/>
      <c r="B22" s="160"/>
      <c r="C22" s="160"/>
      <c r="D22" s="160"/>
      <c r="E22" s="161">
        <f t="shared" si="0"/>
        <v>0</v>
      </c>
      <c r="F22" s="311"/>
      <c r="G22" s="39"/>
      <c r="H22" s="39"/>
      <c r="I22" s="39"/>
      <c r="J22" s="110"/>
      <c r="K22" s="347">
        <v>11465214</v>
      </c>
      <c r="L22" s="349">
        <v>1858.41</v>
      </c>
      <c r="M22" s="349">
        <v>241.59</v>
      </c>
      <c r="N22" s="221">
        <f t="shared" si="2"/>
        <v>2100</v>
      </c>
      <c r="R22" s="346"/>
    </row>
    <row r="23" s="29" customFormat="1" spans="1:14">
      <c r="A23" s="312"/>
      <c r="B23" s="313"/>
      <c r="C23" s="313"/>
      <c r="D23" s="313"/>
      <c r="E23" s="314"/>
      <c r="F23" s="311"/>
      <c r="G23" s="315"/>
      <c r="H23" s="315"/>
      <c r="I23" s="315"/>
      <c r="J23" s="350"/>
      <c r="K23" s="347">
        <v>11433196</v>
      </c>
      <c r="L23" s="349">
        <v>522.13</v>
      </c>
      <c r="M23" s="349">
        <v>67.87</v>
      </c>
      <c r="N23" s="221">
        <f t="shared" si="2"/>
        <v>590</v>
      </c>
    </row>
    <row r="24" s="29" customFormat="1" spans="1:14">
      <c r="A24" s="312"/>
      <c r="B24" s="313"/>
      <c r="C24" s="313"/>
      <c r="D24" s="313"/>
      <c r="E24" s="314"/>
      <c r="F24" s="311"/>
      <c r="G24" s="315"/>
      <c r="H24" s="315"/>
      <c r="I24" s="315"/>
      <c r="J24" s="350"/>
      <c r="K24" s="650" t="s">
        <v>78</v>
      </c>
      <c r="L24" s="349">
        <v>5034.5</v>
      </c>
      <c r="M24" s="349">
        <v>654.5</v>
      </c>
      <c r="N24" s="221">
        <f t="shared" si="2"/>
        <v>5689</v>
      </c>
    </row>
    <row r="25" s="29" customFormat="1" spans="1:14">
      <c r="A25" s="312"/>
      <c r="B25" s="313"/>
      <c r="C25" s="313"/>
      <c r="D25" s="313"/>
      <c r="E25" s="314"/>
      <c r="F25" s="311"/>
      <c r="G25" s="315"/>
      <c r="H25" s="315"/>
      <c r="I25" s="315"/>
      <c r="J25" s="350"/>
      <c r="K25" s="347"/>
      <c r="L25" s="349"/>
      <c r="M25" s="349"/>
      <c r="N25" s="351"/>
    </row>
    <row r="26" s="29" customFormat="1" ht="15" spans="1:14">
      <c r="A26" s="91"/>
      <c r="B26" s="180"/>
      <c r="C26" s="266">
        <f>SUM(C3:C22)</f>
        <v>159654.46</v>
      </c>
      <c r="D26" s="266">
        <f t="shared" ref="D26:J26" si="3">SUM(D3:D22)</f>
        <v>12962.44</v>
      </c>
      <c r="E26" s="316">
        <f t="shared" si="3"/>
        <v>172616.9</v>
      </c>
      <c r="F26" s="265"/>
      <c r="G26" s="266" t="s">
        <v>12</v>
      </c>
      <c r="H26" s="266">
        <f t="shared" ref="H26:N26" si="4">SUM(H3:H25)</f>
        <v>0</v>
      </c>
      <c r="I26" s="266">
        <f t="shared" si="3"/>
        <v>9679.7</v>
      </c>
      <c r="J26" s="352">
        <f t="shared" si="3"/>
        <v>0</v>
      </c>
      <c r="K26" s="353"/>
      <c r="L26" s="180">
        <f t="shared" si="4"/>
        <v>237924.54</v>
      </c>
      <c r="M26" s="180">
        <f t="shared" si="4"/>
        <v>30583.94</v>
      </c>
      <c r="N26" s="122">
        <f t="shared" si="4"/>
        <v>268508.48</v>
      </c>
    </row>
    <row r="27" s="29" customFormat="1" spans="7:7">
      <c r="G27" s="124"/>
    </row>
    <row r="28" s="29" customFormat="1" spans="7:7">
      <c r="G28" s="124"/>
    </row>
    <row r="29" s="29" customFormat="1" ht="15" spans="8:10">
      <c r="H29" s="124"/>
      <c r="J29" s="124"/>
    </row>
    <row r="30" s="29" customFormat="1" spans="1:14">
      <c r="A30" s="317" t="s">
        <v>15</v>
      </c>
      <c r="B30" s="318"/>
      <c r="C30" s="319">
        <v>98901.88</v>
      </c>
      <c r="D30" s="186" t="s">
        <v>23</v>
      </c>
      <c r="E30" s="320">
        <f>C26+C30</f>
        <v>258556.34</v>
      </c>
      <c r="F30" s="321"/>
      <c r="G30" s="322"/>
      <c r="H30" s="322"/>
      <c r="I30" s="354"/>
      <c r="J30" s="355"/>
      <c r="M30" s="356"/>
      <c r="N30" s="322"/>
    </row>
    <row r="31" s="29" customFormat="1" ht="16.5" spans="1:7">
      <c r="A31" s="323" t="s">
        <v>16</v>
      </c>
      <c r="B31" s="324"/>
      <c r="C31" s="325">
        <v>1847.18</v>
      </c>
      <c r="D31" s="192" t="s">
        <v>17</v>
      </c>
      <c r="E31" s="326">
        <f>E30*0.02</f>
        <v>5171.1268</v>
      </c>
      <c r="F31" s="202"/>
      <c r="G31" s="111"/>
    </row>
    <row r="32" s="29" customFormat="1" spans="1:7">
      <c r="A32" s="327" t="s">
        <v>18</v>
      </c>
      <c r="B32" s="328"/>
      <c r="C32" s="329">
        <v>0</v>
      </c>
      <c r="D32" s="192" t="s">
        <v>20</v>
      </c>
      <c r="E32" s="326">
        <f>E31-C31</f>
        <v>3323.9468</v>
      </c>
      <c r="F32" s="202"/>
      <c r="G32" s="29">
        <f>E33-I26</f>
        <v>-41.2067999999999</v>
      </c>
    </row>
    <row r="33" s="29" customFormat="1" ht="15" spans="1:6">
      <c r="A33" s="330" t="s">
        <v>20</v>
      </c>
      <c r="B33" s="331"/>
      <c r="C33" s="332">
        <f>D26-I26</f>
        <v>3282.74</v>
      </c>
      <c r="D33" s="199" t="s">
        <v>21</v>
      </c>
      <c r="E33" s="333">
        <f>D26-E32</f>
        <v>9638.4932</v>
      </c>
      <c r="F33" s="321"/>
    </row>
    <row r="34" s="29" customFormat="1" spans="1:6">
      <c r="A34" s="330" t="s">
        <v>22</v>
      </c>
      <c r="B34" s="331"/>
      <c r="C34" s="334">
        <f>C31+C33</f>
        <v>5129.92</v>
      </c>
      <c r="D34" s="202"/>
      <c r="E34" s="202"/>
      <c r="F34" s="202"/>
    </row>
    <row r="35" s="29" customFormat="1" spans="1:12">
      <c r="A35" s="330" t="s">
        <v>23</v>
      </c>
      <c r="B35" s="331"/>
      <c r="C35" s="332">
        <f>C30+C26</f>
        <v>258556.34</v>
      </c>
      <c r="D35" s="202"/>
      <c r="E35" s="202"/>
      <c r="F35" s="202"/>
      <c r="H35" s="39" t="s">
        <v>79</v>
      </c>
      <c r="I35" s="39" t="s">
        <v>80</v>
      </c>
      <c r="J35" s="39" t="s">
        <v>81</v>
      </c>
      <c r="K35" s="39" t="s">
        <v>12</v>
      </c>
      <c r="L35" s="39"/>
    </row>
    <row r="36" s="29" customFormat="1" ht="15" spans="1:12">
      <c r="A36" s="335" t="s">
        <v>82</v>
      </c>
      <c r="B36" s="336"/>
      <c r="C36" s="337">
        <f>C34/C35</f>
        <v>0.0198406273851185</v>
      </c>
      <c r="D36" s="202"/>
      <c r="E36" s="202"/>
      <c r="F36" s="202"/>
      <c r="H36" s="39" t="s">
        <v>83</v>
      </c>
      <c r="I36" s="39">
        <v>86283.19</v>
      </c>
      <c r="J36" s="39">
        <v>11216.81</v>
      </c>
      <c r="K36" s="39">
        <v>97500</v>
      </c>
      <c r="L36" s="39"/>
    </row>
    <row r="40" s="29" customFormat="1" spans="4:4">
      <c r="D40" s="29" t="s">
        <v>84</v>
      </c>
    </row>
    <row r="45" s="29" customFormat="1" spans="1:1">
      <c r="A45" s="75"/>
    </row>
  </sheetData>
  <mergeCells count="8">
    <mergeCell ref="A1:N1"/>
    <mergeCell ref="A30:B30"/>
    <mergeCell ref="A31:B31"/>
    <mergeCell ref="A32:B32"/>
    <mergeCell ref="A33:B33"/>
    <mergeCell ref="A34:B34"/>
    <mergeCell ref="A35:B35"/>
    <mergeCell ref="A36:B36"/>
  </mergeCells>
  <pageMargins left="0.75" right="0.75" top="1" bottom="1" header="0.5" footer="0.5"/>
  <pageSetup paperSize="9" orientation="portrait"/>
  <headerFooter/>
  <drawing r:id="rId1"/>
  <legacyDrawing r:id="rId2"/>
  <controls>
    <mc:AlternateContent xmlns:mc="http://schemas.openxmlformats.org/markup-compatibility/2006">
      <mc:Choice Requires="x14">
        <control shapeId="4097" r:id="rId3">
          <controlPr defaultSize="0" r:id="rId4">
            <anchor moveWithCells="1">
              <from>
                <xdr:col>12</xdr:col>
                <xdr:colOff>0</xdr:colOff>
                <xdr:row>29</xdr:row>
                <xdr:rowOff>0</xdr:rowOff>
              </from>
              <to>
                <xdr:col>12</xdr:col>
                <xdr:colOff>914400</xdr:colOff>
                <xdr:row>30</xdr:row>
                <xdr:rowOff>47625</xdr:rowOff>
              </to>
            </anchor>
          </controlPr>
        </control>
      </mc:Choice>
      <mc:Fallback>
        <control shapeId="4097" r:id="rId3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H12" sqref="H12"/>
    </sheetView>
  </sheetViews>
  <sheetFormatPr defaultColWidth="9" defaultRowHeight="13.5"/>
  <cols>
    <col min="1" max="1" width="20.375" style="80" customWidth="1"/>
    <col min="2" max="2" width="12.625" style="80" customWidth="1"/>
    <col min="3" max="3" width="11.5" style="80" customWidth="1"/>
    <col min="4" max="4" width="18.25" style="80" customWidth="1"/>
    <col min="5" max="5" width="13.75" style="80" customWidth="1"/>
    <col min="6" max="8" width="10.375" style="80" customWidth="1"/>
    <col min="9" max="9" width="12.25" style="80" customWidth="1"/>
    <col min="10" max="10" width="10.375" style="80"/>
    <col min="11" max="11" width="9.375" style="80"/>
    <col min="12" max="12" width="10.375" style="80"/>
    <col min="13" max="16384" width="9" style="80"/>
  </cols>
  <sheetData>
    <row r="1" ht="26.25" spans="1:12">
      <c r="A1" s="242" t="s">
        <v>86</v>
      </c>
      <c r="B1" s="242"/>
      <c r="C1" s="242"/>
      <c r="D1" s="242"/>
      <c r="E1" s="243"/>
      <c r="F1" s="242"/>
      <c r="G1" s="242"/>
      <c r="H1" s="242"/>
      <c r="I1" s="242"/>
      <c r="J1" s="242"/>
      <c r="K1" s="242"/>
      <c r="L1" s="242"/>
    </row>
    <row r="2" ht="18" customHeight="1" spans="1:12">
      <c r="A2" s="244" t="s">
        <v>2</v>
      </c>
      <c r="B2" s="245" t="s">
        <v>3</v>
      </c>
      <c r="C2" s="245" t="s">
        <v>4</v>
      </c>
      <c r="D2" s="246" t="s">
        <v>5</v>
      </c>
      <c r="E2" s="247" t="s">
        <v>2</v>
      </c>
      <c r="F2" s="248" t="s">
        <v>6</v>
      </c>
      <c r="G2" s="248" t="s">
        <v>7</v>
      </c>
      <c r="H2" s="249" t="s">
        <v>5</v>
      </c>
      <c r="I2" s="247" t="s">
        <v>2</v>
      </c>
      <c r="J2" s="248" t="s">
        <v>6</v>
      </c>
      <c r="K2" s="248" t="s">
        <v>7</v>
      </c>
      <c r="L2" s="287" t="s">
        <v>5</v>
      </c>
    </row>
    <row r="3" ht="18" customHeight="1" spans="1:12">
      <c r="A3" s="250" t="s">
        <v>87</v>
      </c>
      <c r="B3" s="251">
        <v>321327.16</v>
      </c>
      <c r="C3" s="251">
        <v>41772.54</v>
      </c>
      <c r="D3" s="155">
        <f t="shared" ref="D3:D11" si="0">SUM(B3:C3)</f>
        <v>363099.7</v>
      </c>
      <c r="E3" s="252"/>
      <c r="F3" s="253"/>
      <c r="G3" s="253"/>
      <c r="H3" s="254">
        <f t="shared" ref="H3:H7" si="1">G3+F3</f>
        <v>0</v>
      </c>
      <c r="I3" s="288"/>
      <c r="J3" s="253"/>
      <c r="K3" s="253"/>
      <c r="L3" s="254"/>
    </row>
    <row r="4" ht="18" customHeight="1" spans="1:12">
      <c r="A4" s="250" t="s">
        <v>88</v>
      </c>
      <c r="B4" s="251">
        <v>5579.74</v>
      </c>
      <c r="C4" s="251">
        <v>725.36</v>
      </c>
      <c r="D4" s="161">
        <f t="shared" si="0"/>
        <v>6305.1</v>
      </c>
      <c r="E4" s="255"/>
      <c r="F4" s="256"/>
      <c r="G4" s="256">
        <v>38559.64</v>
      </c>
      <c r="H4" s="257">
        <f t="shared" si="1"/>
        <v>38559.64</v>
      </c>
      <c r="I4" s="261"/>
      <c r="J4" s="256"/>
      <c r="K4" s="256"/>
      <c r="L4" s="258"/>
    </row>
    <row r="5" ht="18" customHeight="1" spans="1:12">
      <c r="A5" s="250"/>
      <c r="B5" s="251"/>
      <c r="C5" s="251"/>
      <c r="D5" s="161">
        <f t="shared" si="0"/>
        <v>0</v>
      </c>
      <c r="E5" s="255"/>
      <c r="F5" s="256"/>
      <c r="G5" s="256"/>
      <c r="H5" s="257">
        <f t="shared" si="1"/>
        <v>0</v>
      </c>
      <c r="I5" s="261"/>
      <c r="J5" s="256"/>
      <c r="K5" s="256"/>
      <c r="L5" s="258"/>
    </row>
    <row r="6" ht="18" customHeight="1" spans="1:12">
      <c r="A6" s="250"/>
      <c r="B6" s="251"/>
      <c r="C6" s="251"/>
      <c r="D6" s="161">
        <f t="shared" si="0"/>
        <v>0</v>
      </c>
      <c r="E6" s="255"/>
      <c r="F6" s="256"/>
      <c r="G6" s="256"/>
      <c r="H6" s="257">
        <f t="shared" si="1"/>
        <v>0</v>
      </c>
      <c r="I6" s="261"/>
      <c r="J6" s="256"/>
      <c r="K6" s="256"/>
      <c r="L6" s="258"/>
    </row>
    <row r="7" ht="18" customHeight="1" spans="1:12">
      <c r="A7" s="250"/>
      <c r="B7" s="251"/>
      <c r="C7" s="251"/>
      <c r="D7" s="161">
        <f t="shared" si="0"/>
        <v>0</v>
      </c>
      <c r="E7" s="255"/>
      <c r="F7" s="256"/>
      <c r="G7" s="256"/>
      <c r="H7" s="258">
        <f t="shared" si="1"/>
        <v>0</v>
      </c>
      <c r="I7" s="261"/>
      <c r="J7" s="256"/>
      <c r="K7" s="256"/>
      <c r="L7" s="258">
        <f t="shared" ref="L7:L10" si="2">K7+J7</f>
        <v>0</v>
      </c>
    </row>
    <row r="8" ht="18" customHeight="1" spans="1:12">
      <c r="A8" s="250"/>
      <c r="B8" s="251"/>
      <c r="C8" s="251"/>
      <c r="D8" s="161">
        <f t="shared" si="0"/>
        <v>0</v>
      </c>
      <c r="E8" s="255"/>
      <c r="F8" s="256"/>
      <c r="G8" s="256"/>
      <c r="H8" s="258"/>
      <c r="I8" s="261"/>
      <c r="J8" s="256"/>
      <c r="K8" s="256"/>
      <c r="L8" s="258">
        <f t="shared" si="2"/>
        <v>0</v>
      </c>
    </row>
    <row r="9" ht="18" customHeight="1" spans="1:12">
      <c r="A9" s="250"/>
      <c r="B9" s="251"/>
      <c r="C9" s="251"/>
      <c r="D9" s="161">
        <f t="shared" si="0"/>
        <v>0</v>
      </c>
      <c r="E9" s="259"/>
      <c r="F9" s="260"/>
      <c r="G9" s="260"/>
      <c r="H9" s="257">
        <f t="shared" ref="H9:H13" si="3">SUM(F9:G9)</f>
        <v>0</v>
      </c>
      <c r="I9" s="261"/>
      <c r="J9" s="256"/>
      <c r="K9" s="256"/>
      <c r="L9" s="258">
        <f t="shared" si="2"/>
        <v>0</v>
      </c>
    </row>
    <row r="10" ht="18" customHeight="1" spans="1:12">
      <c r="A10" s="250"/>
      <c r="B10" s="251"/>
      <c r="C10" s="251"/>
      <c r="D10" s="161">
        <f t="shared" si="0"/>
        <v>0</v>
      </c>
      <c r="E10" s="259"/>
      <c r="F10" s="260"/>
      <c r="G10" s="260"/>
      <c r="H10" s="257">
        <f t="shared" si="3"/>
        <v>0</v>
      </c>
      <c r="I10" s="87"/>
      <c r="J10" s="289"/>
      <c r="K10" s="289"/>
      <c r="L10" s="258">
        <f t="shared" si="2"/>
        <v>0</v>
      </c>
    </row>
    <row r="11" ht="18" customHeight="1" spans="1:12">
      <c r="A11" s="250"/>
      <c r="B11" s="251"/>
      <c r="C11" s="251"/>
      <c r="D11" s="161">
        <f t="shared" si="0"/>
        <v>0</v>
      </c>
      <c r="E11" s="261"/>
      <c r="F11" s="256"/>
      <c r="G11" s="256"/>
      <c r="H11" s="258"/>
      <c r="I11" s="87"/>
      <c r="J11" s="289"/>
      <c r="K11" s="289"/>
      <c r="L11" s="257"/>
    </row>
    <row r="12" ht="18" customHeight="1" spans="1:12">
      <c r="A12" s="262"/>
      <c r="B12" s="263"/>
      <c r="C12" s="263"/>
      <c r="D12" s="264"/>
      <c r="E12" s="265"/>
      <c r="F12" s="266"/>
      <c r="G12" s="266"/>
      <c r="H12" s="267"/>
      <c r="I12" s="91"/>
      <c r="J12" s="290"/>
      <c r="K12" s="290"/>
      <c r="L12" s="267"/>
    </row>
    <row r="13" ht="18" customHeight="1" spans="1:12">
      <c r="A13" s="244" t="s">
        <v>12</v>
      </c>
      <c r="B13" s="268">
        <f t="shared" ref="B13:G13" si="4">SUM(B3:B12)</f>
        <v>326906.9</v>
      </c>
      <c r="C13" s="268">
        <f t="shared" si="4"/>
        <v>42497.9</v>
      </c>
      <c r="D13" s="269">
        <f>SUM(B13:C13)</f>
        <v>369404.8</v>
      </c>
      <c r="E13" s="270"/>
      <c r="F13" s="271">
        <f t="shared" si="4"/>
        <v>0</v>
      </c>
      <c r="G13" s="271">
        <f t="shared" si="4"/>
        <v>38559.64</v>
      </c>
      <c r="H13" s="272">
        <f t="shared" si="3"/>
        <v>38559.64</v>
      </c>
      <c r="I13" s="291"/>
      <c r="J13" s="292">
        <f t="shared" ref="J13:L13" si="5">SUM(J3:J12)</f>
        <v>0</v>
      </c>
      <c r="K13" s="292">
        <f t="shared" si="5"/>
        <v>0</v>
      </c>
      <c r="L13" s="293">
        <f t="shared" si="5"/>
        <v>0</v>
      </c>
    </row>
    <row r="14" ht="14.25" spans="1:12">
      <c r="A14" s="181"/>
      <c r="B14" s="228"/>
      <c r="C14" s="228"/>
      <c r="D14" s="273"/>
      <c r="E14" s="29"/>
      <c r="F14" s="29"/>
      <c r="G14" s="29"/>
      <c r="H14" s="29"/>
      <c r="I14" s="29"/>
      <c r="J14" s="29"/>
      <c r="K14" s="29"/>
      <c r="L14" s="29"/>
    </row>
    <row r="15" ht="15" spans="1:12">
      <c r="A15" s="182"/>
      <c r="B15" s="228"/>
      <c r="C15" s="273"/>
      <c r="D15" s="273"/>
      <c r="E15" s="29"/>
      <c r="F15" s="29"/>
      <c r="G15" s="31"/>
      <c r="H15" s="29"/>
      <c r="I15" s="29"/>
      <c r="J15" s="29"/>
      <c r="K15" s="29"/>
      <c r="L15" s="29"/>
    </row>
    <row r="16" ht="19" customHeight="1" spans="1:12">
      <c r="A16" s="85" t="s">
        <v>15</v>
      </c>
      <c r="B16" s="294">
        <v>342642.66</v>
      </c>
      <c r="C16" s="295"/>
      <c r="D16" s="295" t="s">
        <v>48</v>
      </c>
      <c r="E16" s="111">
        <f>B13+B16</f>
        <v>669549.56</v>
      </c>
      <c r="F16" s="29"/>
      <c r="G16" s="29"/>
      <c r="H16" s="29"/>
      <c r="I16" s="29"/>
      <c r="J16" s="29"/>
      <c r="K16" s="29"/>
      <c r="L16" s="29"/>
    </row>
    <row r="17" ht="19" customHeight="1" spans="1:12">
      <c r="A17" s="276" t="s">
        <v>16</v>
      </c>
      <c r="B17" s="296">
        <v>4156.38</v>
      </c>
      <c r="C17" s="295"/>
      <c r="D17" s="295" t="s">
        <v>50</v>
      </c>
      <c r="E17" s="29">
        <f>ROUND(E16*1.2%,2)</f>
        <v>8034.59</v>
      </c>
      <c r="F17" s="278"/>
      <c r="G17" s="29"/>
      <c r="H17" s="29"/>
      <c r="I17" s="29"/>
      <c r="J17" s="29"/>
      <c r="K17" s="29"/>
      <c r="L17" s="29"/>
    </row>
    <row r="18" ht="19" customHeight="1" spans="1:12">
      <c r="A18" s="276" t="s">
        <v>18</v>
      </c>
      <c r="B18" s="297">
        <v>0</v>
      </c>
      <c r="C18" s="295"/>
      <c r="D18" s="295" t="s">
        <v>51</v>
      </c>
      <c r="E18" s="284">
        <f>E17-B17</f>
        <v>3878.21</v>
      </c>
      <c r="F18" s="29"/>
      <c r="G18" s="228"/>
      <c r="H18" s="228"/>
      <c r="I18" s="228"/>
      <c r="J18" s="29"/>
      <c r="K18" s="29"/>
      <c r="L18" s="29"/>
    </row>
    <row r="19" ht="19" customHeight="1" spans="1:12">
      <c r="A19" s="276" t="s">
        <v>20</v>
      </c>
      <c r="B19" s="283">
        <f>SUM(C13-G13)</f>
        <v>3938.26</v>
      </c>
      <c r="C19" s="298"/>
      <c r="D19" s="298" t="s">
        <v>21</v>
      </c>
      <c r="E19" s="111">
        <f>C13-E18</f>
        <v>38619.69</v>
      </c>
      <c r="F19" s="29"/>
      <c r="G19" s="29"/>
      <c r="H19" s="29"/>
      <c r="I19" s="29"/>
      <c r="J19" s="29"/>
      <c r="K19" s="29"/>
      <c r="L19" s="29"/>
    </row>
    <row r="20" ht="19" customHeight="1" spans="1:12">
      <c r="A20" s="276" t="s">
        <v>22</v>
      </c>
      <c r="B20" s="283">
        <f>B17+B19</f>
        <v>8094.64</v>
      </c>
      <c r="C20" s="273"/>
      <c r="D20" s="29"/>
      <c r="E20" s="29"/>
      <c r="F20" s="29"/>
      <c r="G20" s="29"/>
      <c r="H20" s="29"/>
      <c r="I20" s="29"/>
      <c r="J20" s="29"/>
      <c r="K20" s="29"/>
      <c r="L20" s="29"/>
    </row>
    <row r="21" ht="19" customHeight="1" spans="1:12">
      <c r="A21" s="276" t="s">
        <v>23</v>
      </c>
      <c r="B21" s="283">
        <f>SUM(B16+B13)</f>
        <v>669549.56</v>
      </c>
      <c r="C21" s="273"/>
      <c r="D21" s="31"/>
      <c r="E21" s="284"/>
      <c r="F21" s="29"/>
      <c r="G21" s="29"/>
      <c r="H21" s="29"/>
      <c r="I21" s="29"/>
      <c r="J21" s="29"/>
      <c r="K21" s="29"/>
      <c r="L21" s="29"/>
    </row>
    <row r="22" ht="19" customHeight="1" spans="1:12">
      <c r="A22" s="285" t="s">
        <v>55</v>
      </c>
      <c r="B22" s="286">
        <f>B20/B21</f>
        <v>0.0120896801127014</v>
      </c>
      <c r="C22" s="273"/>
      <c r="D22" s="31"/>
      <c r="E22" s="284"/>
      <c r="F22" s="29"/>
      <c r="G22" s="29"/>
      <c r="H22" s="29"/>
      <c r="I22" s="29"/>
      <c r="J22" s="29"/>
      <c r="K22" s="29"/>
      <c r="L22" s="29"/>
    </row>
  </sheetData>
  <mergeCells count="1">
    <mergeCell ref="A1:L1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G20" sqref="G20"/>
    </sheetView>
  </sheetViews>
  <sheetFormatPr defaultColWidth="9" defaultRowHeight="13.5"/>
  <cols>
    <col min="1" max="1" width="20.375" style="80" customWidth="1"/>
    <col min="2" max="2" width="12.625" style="80" customWidth="1"/>
    <col min="3" max="4" width="18.25" style="80" customWidth="1"/>
    <col min="5" max="5" width="13.75" style="80" customWidth="1"/>
    <col min="6" max="8" width="10.375" style="80" customWidth="1"/>
    <col min="9" max="9" width="12.25" style="80" customWidth="1"/>
    <col min="10" max="10" width="10.375" style="80"/>
    <col min="11" max="11" width="9.375" style="80"/>
    <col min="12" max="12" width="10.375" style="80"/>
    <col min="13" max="16384" width="9" style="80"/>
  </cols>
  <sheetData>
    <row r="1" ht="26.25" spans="1:12">
      <c r="A1" s="242" t="s">
        <v>89</v>
      </c>
      <c r="B1" s="242"/>
      <c r="C1" s="242"/>
      <c r="D1" s="242"/>
      <c r="E1" s="243"/>
      <c r="F1" s="242"/>
      <c r="G1" s="242"/>
      <c r="H1" s="242"/>
      <c r="I1" s="242"/>
      <c r="J1" s="242"/>
      <c r="K1" s="242"/>
      <c r="L1" s="242"/>
    </row>
    <row r="2" ht="18" customHeight="1" spans="1:12">
      <c r="A2" s="244" t="s">
        <v>2</v>
      </c>
      <c r="B2" s="245" t="s">
        <v>3</v>
      </c>
      <c r="C2" s="245" t="s">
        <v>4</v>
      </c>
      <c r="D2" s="246" t="s">
        <v>5</v>
      </c>
      <c r="E2" s="247" t="s">
        <v>2</v>
      </c>
      <c r="F2" s="248" t="s">
        <v>6</v>
      </c>
      <c r="G2" s="248" t="s">
        <v>7</v>
      </c>
      <c r="H2" s="249" t="s">
        <v>5</v>
      </c>
      <c r="I2" s="247" t="s">
        <v>2</v>
      </c>
      <c r="J2" s="248" t="s">
        <v>6</v>
      </c>
      <c r="K2" s="248" t="s">
        <v>7</v>
      </c>
      <c r="L2" s="287" t="s">
        <v>5</v>
      </c>
    </row>
    <row r="3" ht="18" customHeight="1" spans="1:12">
      <c r="A3" s="250" t="s">
        <v>90</v>
      </c>
      <c r="B3" s="251">
        <v>145392.1</v>
      </c>
      <c r="C3" s="251">
        <v>18900.97</v>
      </c>
      <c r="D3" s="155">
        <f t="shared" ref="D3:D11" si="0">SUM(B3:C3)</f>
        <v>164293.07</v>
      </c>
      <c r="E3" s="252"/>
      <c r="F3" s="253"/>
      <c r="G3" s="253">
        <v>18613.54</v>
      </c>
      <c r="H3" s="254">
        <f t="shared" ref="H3:H7" si="1">G3+F3</f>
        <v>18613.54</v>
      </c>
      <c r="I3" s="288"/>
      <c r="J3" s="253"/>
      <c r="K3" s="253"/>
      <c r="L3" s="254"/>
    </row>
    <row r="4" ht="18" customHeight="1" spans="1:12">
      <c r="A4" s="250" t="s">
        <v>91</v>
      </c>
      <c r="B4" s="251">
        <v>12402.33</v>
      </c>
      <c r="C4" s="251">
        <v>1612.32</v>
      </c>
      <c r="D4" s="161">
        <f t="shared" si="0"/>
        <v>14014.65</v>
      </c>
      <c r="E4" s="255"/>
      <c r="F4" s="256"/>
      <c r="G4" s="256"/>
      <c r="H4" s="257">
        <f t="shared" si="1"/>
        <v>0</v>
      </c>
      <c r="I4" s="261"/>
      <c r="J4" s="256"/>
      <c r="K4" s="256"/>
      <c r="L4" s="258"/>
    </row>
    <row r="5" ht="18" customHeight="1" spans="1:12">
      <c r="A5" s="250"/>
      <c r="B5" s="251"/>
      <c r="C5" s="251"/>
      <c r="D5" s="161">
        <f t="shared" si="0"/>
        <v>0</v>
      </c>
      <c r="E5" s="255"/>
      <c r="F5" s="256"/>
      <c r="G5" s="256"/>
      <c r="H5" s="257">
        <f t="shared" si="1"/>
        <v>0</v>
      </c>
      <c r="I5" s="261"/>
      <c r="J5" s="256"/>
      <c r="K5" s="256"/>
      <c r="L5" s="258"/>
    </row>
    <row r="6" ht="18" customHeight="1" spans="1:12">
      <c r="A6" s="250"/>
      <c r="B6" s="251"/>
      <c r="C6" s="251"/>
      <c r="D6" s="161">
        <f t="shared" si="0"/>
        <v>0</v>
      </c>
      <c r="E6" s="255"/>
      <c r="F6" s="256"/>
      <c r="G6" s="256"/>
      <c r="H6" s="257">
        <f t="shared" si="1"/>
        <v>0</v>
      </c>
      <c r="I6" s="261"/>
      <c r="J6" s="256"/>
      <c r="K6" s="256"/>
      <c r="L6" s="258"/>
    </row>
    <row r="7" ht="18" customHeight="1" spans="1:12">
      <c r="A7" s="250"/>
      <c r="B7" s="251"/>
      <c r="C7" s="251"/>
      <c r="D7" s="161">
        <f t="shared" si="0"/>
        <v>0</v>
      </c>
      <c r="E7" s="255"/>
      <c r="F7" s="256"/>
      <c r="G7" s="256"/>
      <c r="H7" s="258">
        <f t="shared" si="1"/>
        <v>0</v>
      </c>
      <c r="I7" s="261"/>
      <c r="J7" s="256"/>
      <c r="K7" s="256"/>
      <c r="L7" s="258">
        <f t="shared" ref="L7:L10" si="2">K7+J7</f>
        <v>0</v>
      </c>
    </row>
    <row r="8" ht="18" customHeight="1" spans="1:12">
      <c r="A8" s="250"/>
      <c r="B8" s="251"/>
      <c r="C8" s="251"/>
      <c r="D8" s="161">
        <f t="shared" si="0"/>
        <v>0</v>
      </c>
      <c r="E8" s="255"/>
      <c r="F8" s="256"/>
      <c r="G8" s="256"/>
      <c r="H8" s="258"/>
      <c r="I8" s="261"/>
      <c r="J8" s="256"/>
      <c r="K8" s="256"/>
      <c r="L8" s="258">
        <f t="shared" si="2"/>
        <v>0</v>
      </c>
    </row>
    <row r="9" ht="18" customHeight="1" spans="1:12">
      <c r="A9" s="250"/>
      <c r="B9" s="251"/>
      <c r="C9" s="251"/>
      <c r="D9" s="161">
        <f t="shared" si="0"/>
        <v>0</v>
      </c>
      <c r="E9" s="259"/>
      <c r="F9" s="260"/>
      <c r="G9" s="260"/>
      <c r="H9" s="257">
        <f t="shared" ref="H9:H13" si="3">SUM(F9:G9)</f>
        <v>0</v>
      </c>
      <c r="I9" s="261"/>
      <c r="J9" s="256"/>
      <c r="K9" s="256"/>
      <c r="L9" s="258">
        <f t="shared" si="2"/>
        <v>0</v>
      </c>
    </row>
    <row r="10" ht="18" customHeight="1" spans="1:12">
      <c r="A10" s="250"/>
      <c r="B10" s="251"/>
      <c r="C10" s="251"/>
      <c r="D10" s="161">
        <f t="shared" si="0"/>
        <v>0</v>
      </c>
      <c r="E10" s="259"/>
      <c r="F10" s="260"/>
      <c r="G10" s="260"/>
      <c r="H10" s="257">
        <f t="shared" si="3"/>
        <v>0</v>
      </c>
      <c r="I10" s="87"/>
      <c r="J10" s="289"/>
      <c r="K10" s="289"/>
      <c r="L10" s="258">
        <f t="shared" si="2"/>
        <v>0</v>
      </c>
    </row>
    <row r="11" ht="18" customHeight="1" spans="1:12">
      <c r="A11" s="250"/>
      <c r="B11" s="251"/>
      <c r="C11" s="251"/>
      <c r="D11" s="161">
        <f t="shared" si="0"/>
        <v>0</v>
      </c>
      <c r="E11" s="261"/>
      <c r="F11" s="256"/>
      <c r="G11" s="256"/>
      <c r="H11" s="258"/>
      <c r="I11" s="87"/>
      <c r="J11" s="289"/>
      <c r="K11" s="289"/>
      <c r="L11" s="257"/>
    </row>
    <row r="12" ht="18" customHeight="1" spans="1:12">
      <c r="A12" s="262"/>
      <c r="B12" s="263"/>
      <c r="C12" s="263"/>
      <c r="D12" s="264"/>
      <c r="E12" s="265"/>
      <c r="F12" s="266"/>
      <c r="G12" s="266"/>
      <c r="H12" s="267"/>
      <c r="I12" s="91"/>
      <c r="J12" s="290"/>
      <c r="K12" s="290"/>
      <c r="L12" s="267"/>
    </row>
    <row r="13" ht="18" customHeight="1" spans="1:12">
      <c r="A13" s="244" t="s">
        <v>12</v>
      </c>
      <c r="B13" s="268">
        <f t="shared" ref="B13:G13" si="4">SUM(B3:B12)</f>
        <v>157794.43</v>
      </c>
      <c r="C13" s="268">
        <f t="shared" si="4"/>
        <v>20513.29</v>
      </c>
      <c r="D13" s="269">
        <f>SUM(B13:C13)</f>
        <v>178307.72</v>
      </c>
      <c r="E13" s="270"/>
      <c r="F13" s="271">
        <f t="shared" si="4"/>
        <v>0</v>
      </c>
      <c r="G13" s="271">
        <f t="shared" si="4"/>
        <v>18613.54</v>
      </c>
      <c r="H13" s="272">
        <f t="shared" si="3"/>
        <v>18613.54</v>
      </c>
      <c r="I13" s="291"/>
      <c r="J13" s="292">
        <f t="shared" ref="J13:L13" si="5">SUM(J3:J12)</f>
        <v>0</v>
      </c>
      <c r="K13" s="292">
        <f t="shared" si="5"/>
        <v>0</v>
      </c>
      <c r="L13" s="293">
        <f t="shared" si="5"/>
        <v>0</v>
      </c>
    </row>
    <row r="14" ht="14.25" spans="1:12">
      <c r="A14" s="181"/>
      <c r="B14" s="228"/>
      <c r="C14" s="228"/>
      <c r="D14" s="273"/>
      <c r="E14" s="29"/>
      <c r="F14" s="29"/>
      <c r="G14" s="29"/>
      <c r="H14" s="29"/>
      <c r="I14" s="29"/>
      <c r="J14" s="29"/>
      <c r="K14" s="29"/>
      <c r="L14" s="29"/>
    </row>
    <row r="15" ht="15" spans="1:12">
      <c r="A15" s="182"/>
      <c r="B15" s="228"/>
      <c r="C15" s="273"/>
      <c r="D15" s="273"/>
      <c r="E15" s="29"/>
      <c r="F15" s="29"/>
      <c r="G15" s="31"/>
      <c r="H15" s="29"/>
      <c r="I15" s="29"/>
      <c r="J15" s="29"/>
      <c r="K15" s="29"/>
      <c r="L15" s="29"/>
    </row>
    <row r="16" ht="19" customHeight="1" spans="1:12">
      <c r="A16" s="85" t="s">
        <v>15</v>
      </c>
      <c r="B16" s="274">
        <v>669549.56</v>
      </c>
      <c r="C16" s="104" t="s">
        <v>48</v>
      </c>
      <c r="D16" s="275">
        <f>B13+B16</f>
        <v>827343.99</v>
      </c>
      <c r="F16" s="29"/>
      <c r="G16" s="29"/>
      <c r="H16" s="29"/>
      <c r="I16" s="29"/>
      <c r="J16" s="29"/>
      <c r="K16" s="29"/>
      <c r="L16" s="29"/>
    </row>
    <row r="17" ht="19" customHeight="1" spans="1:12">
      <c r="A17" s="276" t="s">
        <v>16</v>
      </c>
      <c r="B17" s="277">
        <v>8094.64</v>
      </c>
      <c r="C17" s="113" t="s">
        <v>50</v>
      </c>
      <c r="D17" s="43">
        <f>ROUND(D16*1.2%,2)</f>
        <v>9928.13</v>
      </c>
      <c r="F17" s="278"/>
      <c r="G17" s="29"/>
      <c r="H17" s="29"/>
      <c r="I17" s="29"/>
      <c r="J17" s="29"/>
      <c r="K17" s="29"/>
      <c r="L17" s="29"/>
    </row>
    <row r="18" ht="19" customHeight="1" spans="1:12">
      <c r="A18" s="276" t="s">
        <v>18</v>
      </c>
      <c r="B18" s="279">
        <v>0</v>
      </c>
      <c r="C18" s="113" t="s">
        <v>51</v>
      </c>
      <c r="D18" s="47">
        <f>D17-B17</f>
        <v>1833.49</v>
      </c>
      <c r="F18" s="29"/>
      <c r="G18" s="228"/>
      <c r="H18" s="228"/>
      <c r="I18" s="228"/>
      <c r="J18" s="29"/>
      <c r="K18" s="29"/>
      <c r="L18" s="29"/>
    </row>
    <row r="19" ht="19" customHeight="1" spans="1:12">
      <c r="A19" s="276" t="s">
        <v>20</v>
      </c>
      <c r="B19" s="280">
        <f>SUM(C13-G13)</f>
        <v>1899.75</v>
      </c>
      <c r="C19" s="281" t="s">
        <v>21</v>
      </c>
      <c r="D19" s="282">
        <f>C13-D18</f>
        <v>18679.8</v>
      </c>
      <c r="F19" s="29"/>
      <c r="G19" s="29"/>
      <c r="H19" s="29"/>
      <c r="I19" s="29"/>
      <c r="J19" s="29"/>
      <c r="K19" s="29"/>
      <c r="L19" s="29"/>
    </row>
    <row r="20" ht="19" customHeight="1" spans="1:12">
      <c r="A20" s="276" t="s">
        <v>22</v>
      </c>
      <c r="B20" s="283">
        <f>B17+B19</f>
        <v>9994.39</v>
      </c>
      <c r="C20" s="273"/>
      <c r="D20" s="29"/>
      <c r="E20" s="29"/>
      <c r="F20" s="29"/>
      <c r="G20" s="29"/>
      <c r="H20" s="29"/>
      <c r="I20" s="29"/>
      <c r="J20" s="29"/>
      <c r="K20" s="29"/>
      <c r="L20" s="29"/>
    </row>
    <row r="21" ht="19" customHeight="1" spans="1:12">
      <c r="A21" s="276" t="s">
        <v>23</v>
      </c>
      <c r="B21" s="283">
        <f>SUM(B16+B13)</f>
        <v>827343.99</v>
      </c>
      <c r="C21" s="273"/>
      <c r="D21" s="31"/>
      <c r="E21" s="284"/>
      <c r="F21" s="29"/>
      <c r="G21" s="29"/>
      <c r="H21" s="29"/>
      <c r="I21" s="29"/>
      <c r="J21" s="29"/>
      <c r="K21" s="29"/>
      <c r="L21" s="29"/>
    </row>
    <row r="22" ht="19" customHeight="1" spans="1:12">
      <c r="A22" s="285" t="s">
        <v>55</v>
      </c>
      <c r="B22" s="286">
        <f>B20/B21</f>
        <v>0.0120800901690239</v>
      </c>
      <c r="C22" s="273"/>
      <c r="D22" s="31"/>
      <c r="E22" s="284"/>
      <c r="F22" s="29"/>
      <c r="G22" s="29"/>
      <c r="H22" s="29"/>
      <c r="I22" s="29"/>
      <c r="J22" s="29"/>
      <c r="K22" s="29"/>
      <c r="L22" s="29"/>
    </row>
  </sheetData>
  <mergeCells count="1">
    <mergeCell ref="A1:L1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D13" sqref="D13"/>
    </sheetView>
  </sheetViews>
  <sheetFormatPr defaultColWidth="9" defaultRowHeight="13.5"/>
  <cols>
    <col min="1" max="1" width="20.375" style="80" customWidth="1"/>
    <col min="2" max="2" width="12.625" style="80" customWidth="1"/>
    <col min="3" max="4" width="18.25" style="80" customWidth="1"/>
    <col min="5" max="5" width="13.75" style="80" customWidth="1"/>
    <col min="6" max="8" width="10.375" style="80" customWidth="1"/>
    <col min="9" max="9" width="12.25" style="80" customWidth="1"/>
    <col min="10" max="10" width="10.375" style="80"/>
    <col min="11" max="11" width="9.375" style="80"/>
    <col min="12" max="12" width="10.375" style="80"/>
    <col min="13" max="16384" width="9" style="80"/>
  </cols>
  <sheetData>
    <row r="1" ht="26.25" spans="1:12">
      <c r="A1" s="242" t="s">
        <v>92</v>
      </c>
      <c r="B1" s="242"/>
      <c r="C1" s="242"/>
      <c r="D1" s="242"/>
      <c r="E1" s="243"/>
      <c r="F1" s="242"/>
      <c r="G1" s="242"/>
      <c r="H1" s="242"/>
      <c r="I1" s="242"/>
      <c r="J1" s="242"/>
      <c r="K1" s="242"/>
      <c r="L1" s="242"/>
    </row>
    <row r="2" ht="18" customHeight="1" spans="1:12">
      <c r="A2" s="244" t="s">
        <v>2</v>
      </c>
      <c r="B2" s="245" t="s">
        <v>3</v>
      </c>
      <c r="C2" s="245" t="s">
        <v>4</v>
      </c>
      <c r="D2" s="246" t="s">
        <v>5</v>
      </c>
      <c r="E2" s="247" t="s">
        <v>2</v>
      </c>
      <c r="F2" s="248" t="s">
        <v>6</v>
      </c>
      <c r="G2" s="248" t="s">
        <v>7</v>
      </c>
      <c r="H2" s="249" t="s">
        <v>5</v>
      </c>
      <c r="I2" s="247" t="s">
        <v>2</v>
      </c>
      <c r="J2" s="248" t="s">
        <v>6</v>
      </c>
      <c r="K2" s="248" t="s">
        <v>7</v>
      </c>
      <c r="L2" s="287" t="s">
        <v>5</v>
      </c>
    </row>
    <row r="3" ht="18" customHeight="1" spans="1:12">
      <c r="A3" s="250" t="s">
        <v>59</v>
      </c>
      <c r="B3" s="251">
        <v>518867.91</v>
      </c>
      <c r="C3" s="251">
        <v>31132.09</v>
      </c>
      <c r="D3" s="155">
        <f t="shared" ref="D3:D11" si="0">SUM(B3:C3)</f>
        <v>550000</v>
      </c>
      <c r="E3" s="252"/>
      <c r="F3" s="253"/>
      <c r="G3" s="253"/>
      <c r="H3" s="254">
        <f t="shared" ref="H3:H7" si="1">G3+F3</f>
        <v>0</v>
      </c>
      <c r="I3" s="288"/>
      <c r="J3" s="253"/>
      <c r="K3" s="253"/>
      <c r="L3" s="254"/>
    </row>
    <row r="4" ht="18" customHeight="1" spans="1:12">
      <c r="A4" s="250"/>
      <c r="B4" s="251"/>
      <c r="C4" s="251"/>
      <c r="D4" s="161">
        <f t="shared" si="0"/>
        <v>0</v>
      </c>
      <c r="E4" s="255"/>
      <c r="F4" s="256"/>
      <c r="G4" s="256"/>
      <c r="H4" s="257">
        <f t="shared" si="1"/>
        <v>0</v>
      </c>
      <c r="I4" s="261"/>
      <c r="J4" s="256"/>
      <c r="K4" s="256"/>
      <c r="L4" s="258"/>
    </row>
    <row r="5" ht="18" customHeight="1" spans="1:12">
      <c r="A5" s="250"/>
      <c r="B5" s="251"/>
      <c r="C5" s="251"/>
      <c r="D5" s="161">
        <f t="shared" si="0"/>
        <v>0</v>
      </c>
      <c r="E5" s="255"/>
      <c r="F5" s="256"/>
      <c r="G5" s="256"/>
      <c r="H5" s="257">
        <f t="shared" si="1"/>
        <v>0</v>
      </c>
      <c r="I5" s="261"/>
      <c r="J5" s="256"/>
      <c r="K5" s="256"/>
      <c r="L5" s="258"/>
    </row>
    <row r="6" ht="18" customHeight="1" spans="1:12">
      <c r="A6" s="250"/>
      <c r="B6" s="251"/>
      <c r="C6" s="251"/>
      <c r="D6" s="161">
        <f t="shared" si="0"/>
        <v>0</v>
      </c>
      <c r="E6" s="255"/>
      <c r="F6" s="256"/>
      <c r="G6" s="256"/>
      <c r="H6" s="257">
        <f t="shared" si="1"/>
        <v>0</v>
      </c>
      <c r="I6" s="261"/>
      <c r="J6" s="256"/>
      <c r="K6" s="256"/>
      <c r="L6" s="258"/>
    </row>
    <row r="7" ht="18" customHeight="1" spans="1:12">
      <c r="A7" s="250"/>
      <c r="B7" s="251"/>
      <c r="C7" s="251"/>
      <c r="D7" s="161">
        <f t="shared" si="0"/>
        <v>0</v>
      </c>
      <c r="E7" s="255"/>
      <c r="F7" s="256"/>
      <c r="G7" s="256"/>
      <c r="H7" s="258">
        <f t="shared" si="1"/>
        <v>0</v>
      </c>
      <c r="I7" s="261"/>
      <c r="J7" s="256"/>
      <c r="K7" s="256"/>
      <c r="L7" s="258">
        <f t="shared" ref="L7:L10" si="2">K7+J7</f>
        <v>0</v>
      </c>
    </row>
    <row r="8" ht="18" customHeight="1" spans="1:12">
      <c r="A8" s="250"/>
      <c r="B8" s="251"/>
      <c r="C8" s="251"/>
      <c r="D8" s="161">
        <f t="shared" si="0"/>
        <v>0</v>
      </c>
      <c r="E8" s="255"/>
      <c r="F8" s="256"/>
      <c r="G8" s="256"/>
      <c r="H8" s="258"/>
      <c r="I8" s="261"/>
      <c r="J8" s="256"/>
      <c r="K8" s="256"/>
      <c r="L8" s="258">
        <f t="shared" si="2"/>
        <v>0</v>
      </c>
    </row>
    <row r="9" ht="18" customHeight="1" spans="1:12">
      <c r="A9" s="250"/>
      <c r="B9" s="251"/>
      <c r="C9" s="251"/>
      <c r="D9" s="161">
        <f t="shared" si="0"/>
        <v>0</v>
      </c>
      <c r="E9" s="259"/>
      <c r="F9" s="260"/>
      <c r="G9" s="260"/>
      <c r="H9" s="257">
        <f t="shared" ref="H9:H13" si="3">SUM(F9:G9)</f>
        <v>0</v>
      </c>
      <c r="I9" s="261"/>
      <c r="J9" s="256"/>
      <c r="K9" s="256"/>
      <c r="L9" s="258">
        <f t="shared" si="2"/>
        <v>0</v>
      </c>
    </row>
    <row r="10" ht="18" customHeight="1" spans="1:12">
      <c r="A10" s="250"/>
      <c r="B10" s="251"/>
      <c r="C10" s="251"/>
      <c r="D10" s="161">
        <f t="shared" si="0"/>
        <v>0</v>
      </c>
      <c r="E10" s="259"/>
      <c r="F10" s="260"/>
      <c r="G10" s="260"/>
      <c r="H10" s="257">
        <f t="shared" si="3"/>
        <v>0</v>
      </c>
      <c r="I10" s="87"/>
      <c r="J10" s="289"/>
      <c r="K10" s="289"/>
      <c r="L10" s="258">
        <f t="shared" si="2"/>
        <v>0</v>
      </c>
    </row>
    <row r="11" ht="18" customHeight="1" spans="1:12">
      <c r="A11" s="250"/>
      <c r="B11" s="251"/>
      <c r="C11" s="251"/>
      <c r="D11" s="161">
        <f t="shared" si="0"/>
        <v>0</v>
      </c>
      <c r="E11" s="261"/>
      <c r="F11" s="256"/>
      <c r="G11" s="256"/>
      <c r="H11" s="258"/>
      <c r="I11" s="87"/>
      <c r="J11" s="289"/>
      <c r="K11" s="289"/>
      <c r="L11" s="257"/>
    </row>
    <row r="12" ht="18" customHeight="1" spans="1:12">
      <c r="A12" s="262"/>
      <c r="B12" s="263"/>
      <c r="C12" s="263"/>
      <c r="D12" s="264"/>
      <c r="E12" s="265"/>
      <c r="F12" s="266"/>
      <c r="G12" s="266"/>
      <c r="H12" s="267"/>
      <c r="I12" s="91"/>
      <c r="J12" s="290"/>
      <c r="K12" s="290"/>
      <c r="L12" s="267"/>
    </row>
    <row r="13" ht="18" customHeight="1" spans="1:12">
      <c r="A13" s="244" t="s">
        <v>12</v>
      </c>
      <c r="B13" s="268">
        <f t="shared" ref="B13:G13" si="4">SUM(B3:B12)</f>
        <v>518867.91</v>
      </c>
      <c r="C13" s="268">
        <f t="shared" si="4"/>
        <v>31132.09</v>
      </c>
      <c r="D13" s="269">
        <f>SUM(B13:C13)</f>
        <v>550000</v>
      </c>
      <c r="E13" s="270"/>
      <c r="F13" s="271">
        <f t="shared" si="4"/>
        <v>0</v>
      </c>
      <c r="G13" s="271">
        <f t="shared" si="4"/>
        <v>0</v>
      </c>
      <c r="H13" s="272">
        <f t="shared" si="3"/>
        <v>0</v>
      </c>
      <c r="I13" s="291"/>
      <c r="J13" s="292">
        <f t="shared" ref="J13:L13" si="5">SUM(J3:J12)</f>
        <v>0</v>
      </c>
      <c r="K13" s="292">
        <f t="shared" si="5"/>
        <v>0</v>
      </c>
      <c r="L13" s="293">
        <f t="shared" si="5"/>
        <v>0</v>
      </c>
    </row>
    <row r="14" ht="14.25" spans="1:12">
      <c r="A14" s="181"/>
      <c r="B14" s="228"/>
      <c r="C14" s="228"/>
      <c r="D14" s="273"/>
      <c r="E14" s="29"/>
      <c r="F14" s="29"/>
      <c r="G14" s="29"/>
      <c r="H14" s="29"/>
      <c r="I14" s="29"/>
      <c r="J14" s="29"/>
      <c r="K14" s="29"/>
      <c r="L14" s="29"/>
    </row>
    <row r="15" ht="15" spans="1:12">
      <c r="A15" s="182"/>
      <c r="B15" s="228"/>
      <c r="C15" s="273"/>
      <c r="D15" s="273"/>
      <c r="E15" s="29"/>
      <c r="F15" s="29"/>
      <c r="G15" s="31"/>
      <c r="H15" s="29"/>
      <c r="I15" s="29"/>
      <c r="J15" s="29"/>
      <c r="K15" s="29"/>
      <c r="L15" s="29"/>
    </row>
    <row r="16" ht="19" customHeight="1" spans="1:12">
      <c r="A16" s="85" t="s">
        <v>15</v>
      </c>
      <c r="B16" s="274">
        <v>0</v>
      </c>
      <c r="C16" s="104" t="s">
        <v>48</v>
      </c>
      <c r="D16" s="275">
        <f>B13+B16</f>
        <v>518867.91</v>
      </c>
      <c r="F16" s="29"/>
      <c r="G16" s="29"/>
      <c r="H16" s="29"/>
      <c r="I16" s="29"/>
      <c r="J16" s="29"/>
      <c r="K16" s="29"/>
      <c r="L16" s="29"/>
    </row>
    <row r="17" ht="19" customHeight="1" spans="1:12">
      <c r="A17" s="276" t="s">
        <v>16</v>
      </c>
      <c r="B17" s="277">
        <v>0</v>
      </c>
      <c r="C17" s="113" t="s">
        <v>50</v>
      </c>
      <c r="D17" s="43">
        <f>ROUND(D16*1.5%,2)</f>
        <v>7783.02</v>
      </c>
      <c r="F17" s="278"/>
      <c r="G17" s="29"/>
      <c r="H17" s="29"/>
      <c r="I17" s="29"/>
      <c r="J17" s="29"/>
      <c r="K17" s="29"/>
      <c r="L17" s="29"/>
    </row>
    <row r="18" ht="19" customHeight="1" spans="1:12">
      <c r="A18" s="276" t="s">
        <v>18</v>
      </c>
      <c r="B18" s="279">
        <v>0</v>
      </c>
      <c r="C18" s="113" t="s">
        <v>51</v>
      </c>
      <c r="D18" s="47">
        <f>D17-B17</f>
        <v>7783.02</v>
      </c>
      <c r="F18" s="29"/>
      <c r="G18" s="228"/>
      <c r="H18" s="228"/>
      <c r="I18" s="228"/>
      <c r="J18" s="29"/>
      <c r="K18" s="29"/>
      <c r="L18" s="29"/>
    </row>
    <row r="19" ht="19" customHeight="1" spans="1:12">
      <c r="A19" s="276" t="s">
        <v>20</v>
      </c>
      <c r="B19" s="280">
        <f>SUM(C13-G13)</f>
        <v>31132.09</v>
      </c>
      <c r="C19" s="281" t="s">
        <v>21</v>
      </c>
      <c r="D19" s="282">
        <f>C13-D18</f>
        <v>23349.07</v>
      </c>
      <c r="F19" s="29"/>
      <c r="G19" s="29"/>
      <c r="H19" s="29"/>
      <c r="I19" s="29"/>
      <c r="J19" s="29"/>
      <c r="K19" s="29"/>
      <c r="L19" s="29"/>
    </row>
    <row r="20" ht="19" customHeight="1" spans="1:12">
      <c r="A20" s="276" t="s">
        <v>22</v>
      </c>
      <c r="B20" s="283">
        <f>B17+B19</f>
        <v>31132.09</v>
      </c>
      <c r="C20" s="273"/>
      <c r="D20" s="29"/>
      <c r="E20" s="29"/>
      <c r="F20" s="29"/>
      <c r="G20" s="29"/>
      <c r="H20" s="29"/>
      <c r="I20" s="29"/>
      <c r="J20" s="29"/>
      <c r="K20" s="29"/>
      <c r="L20" s="29"/>
    </row>
    <row r="21" ht="19" customHeight="1" spans="1:12">
      <c r="A21" s="276" t="s">
        <v>23</v>
      </c>
      <c r="B21" s="283">
        <f>SUM(B16+B13)</f>
        <v>518867.91</v>
      </c>
      <c r="C21" s="273"/>
      <c r="D21" s="31"/>
      <c r="E21" s="284"/>
      <c r="F21" s="29"/>
      <c r="G21" s="29"/>
      <c r="H21" s="29"/>
      <c r="I21" s="29"/>
      <c r="J21" s="29"/>
      <c r="K21" s="29"/>
      <c r="L21" s="29"/>
    </row>
    <row r="22" ht="19" customHeight="1" spans="1:12">
      <c r="A22" s="285" t="s">
        <v>93</v>
      </c>
      <c r="B22" s="286">
        <f>B20/B21</f>
        <v>0.0600000296800008</v>
      </c>
      <c r="C22" s="273"/>
      <c r="D22" s="31"/>
      <c r="E22" s="284"/>
      <c r="F22" s="29"/>
      <c r="G22" s="29"/>
      <c r="H22" s="29"/>
      <c r="I22" s="29"/>
      <c r="J22" s="29"/>
      <c r="K22" s="29"/>
      <c r="L22" s="29"/>
    </row>
    <row r="24" spans="1:1">
      <c r="A24" s="80" t="s">
        <v>94</v>
      </c>
    </row>
  </sheetData>
  <mergeCells count="1">
    <mergeCell ref="A1:L1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90" zoomScaleNormal="90" workbookViewId="0">
      <selection activeCell="F22" sqref="F22"/>
    </sheetView>
  </sheetViews>
  <sheetFormatPr defaultColWidth="9" defaultRowHeight="13.5"/>
  <cols>
    <col min="1" max="1" width="22.75" style="138" customWidth="1"/>
    <col min="2" max="2" width="16" style="139" customWidth="1"/>
    <col min="3" max="3" width="18.25" style="139" customWidth="1"/>
    <col min="4" max="4" width="12.625" style="139" customWidth="1"/>
    <col min="5" max="5" width="9.375" style="139" customWidth="1"/>
    <col min="6" max="6" width="12.25" style="139" customWidth="1"/>
    <col min="7" max="7" width="10.375" style="139" customWidth="1"/>
    <col min="8" max="8" width="9.375" style="139" customWidth="1"/>
    <col min="9" max="9" width="9.375" style="138" customWidth="1"/>
    <col min="10" max="10" width="11" style="138" customWidth="1"/>
    <col min="11" max="13" width="10.375" style="138"/>
    <col min="14" max="14" width="17.25" style="138" customWidth="1"/>
  </cols>
  <sheetData>
    <row r="1" ht="26.25" spans="1:13">
      <c r="A1" s="140" t="s">
        <v>95</v>
      </c>
      <c r="B1" s="140"/>
      <c r="C1" s="140"/>
      <c r="D1" s="140"/>
      <c r="E1" s="141"/>
      <c r="F1" s="140"/>
      <c r="G1" s="140"/>
      <c r="H1" s="140"/>
      <c r="I1" s="140"/>
      <c r="J1" s="140"/>
      <c r="K1" s="140"/>
      <c r="L1" s="140"/>
      <c r="M1" s="140"/>
    </row>
    <row r="2" ht="18" customHeight="1" spans="1:13">
      <c r="A2" s="142" t="s">
        <v>96</v>
      </c>
      <c r="B2" s="143"/>
      <c r="C2" s="143"/>
      <c r="D2" s="144"/>
      <c r="E2" s="145" t="s">
        <v>97</v>
      </c>
      <c r="F2" s="146"/>
      <c r="G2" s="146"/>
      <c r="H2" s="147"/>
      <c r="I2" s="206" t="s">
        <v>31</v>
      </c>
      <c r="J2" s="207"/>
      <c r="K2" s="207"/>
      <c r="L2" s="207"/>
      <c r="M2" s="208"/>
    </row>
    <row r="3" ht="18" customHeight="1" spans="1:13">
      <c r="A3" s="148" t="s">
        <v>2</v>
      </c>
      <c r="B3" s="149" t="s">
        <v>3</v>
      </c>
      <c r="C3" s="149" t="s">
        <v>4</v>
      </c>
      <c r="D3" s="150" t="s">
        <v>5</v>
      </c>
      <c r="E3" s="151" t="s">
        <v>2</v>
      </c>
      <c r="F3" s="149" t="s">
        <v>6</v>
      </c>
      <c r="G3" s="149" t="s">
        <v>7</v>
      </c>
      <c r="H3" s="152" t="s">
        <v>5</v>
      </c>
      <c r="I3" s="209" t="s">
        <v>2</v>
      </c>
      <c r="J3" s="210" t="s">
        <v>44</v>
      </c>
      <c r="K3" s="149" t="s">
        <v>6</v>
      </c>
      <c r="L3" s="149" t="s">
        <v>7</v>
      </c>
      <c r="M3" s="152" t="s">
        <v>5</v>
      </c>
    </row>
    <row r="4" ht="18" customHeight="1" spans="1:13">
      <c r="A4" s="153" t="s">
        <v>98</v>
      </c>
      <c r="B4" s="154">
        <v>312931.72</v>
      </c>
      <c r="C4" s="154">
        <v>40681.08</v>
      </c>
      <c r="D4" s="155">
        <f>SUM(B4:C4)</f>
        <v>353612.8</v>
      </c>
      <c r="E4" s="156"/>
      <c r="F4" s="157"/>
      <c r="G4" s="158"/>
      <c r="H4" s="159">
        <f>SUM(F4:G4)</f>
        <v>0</v>
      </c>
      <c r="I4" s="211"/>
      <c r="J4" s="212"/>
      <c r="K4" s="212"/>
      <c r="L4" s="213"/>
      <c r="M4" s="214">
        <f t="shared" ref="M4:M7" si="0">SUM(K4:L4)</f>
        <v>0</v>
      </c>
    </row>
    <row r="5" ht="18" customHeight="1" spans="1:13">
      <c r="A5" s="87"/>
      <c r="B5" s="160"/>
      <c r="C5" s="160"/>
      <c r="D5" s="161">
        <f>SUM(B5:C5)</f>
        <v>0</v>
      </c>
      <c r="E5" s="168"/>
      <c r="F5" s="229"/>
      <c r="G5" s="164">
        <v>36202.95</v>
      </c>
      <c r="H5" s="165"/>
      <c r="I5" s="215"/>
      <c r="J5" s="216"/>
      <c r="K5" s="216"/>
      <c r="L5" s="216"/>
      <c r="M5" s="217">
        <f t="shared" si="0"/>
        <v>0</v>
      </c>
    </row>
    <row r="6" ht="18" customHeight="1" spans="1:13">
      <c r="A6" s="166" t="s">
        <v>99</v>
      </c>
      <c r="B6" s="160">
        <v>498.23</v>
      </c>
      <c r="C6" s="160">
        <v>64.77</v>
      </c>
      <c r="D6" s="167">
        <f>B6+C6</f>
        <v>563</v>
      </c>
      <c r="E6" s="168"/>
      <c r="F6" s="169"/>
      <c r="G6" s="170"/>
      <c r="H6" s="171"/>
      <c r="I6" s="218"/>
      <c r="J6" s="15"/>
      <c r="K6" s="15"/>
      <c r="L6" s="15"/>
      <c r="M6" s="217">
        <f t="shared" si="0"/>
        <v>0</v>
      </c>
    </row>
    <row r="7" ht="18" customHeight="1" spans="1:13">
      <c r="A7" s="87"/>
      <c r="B7" s="160"/>
      <c r="C7" s="160"/>
      <c r="D7" s="167"/>
      <c r="E7" s="168"/>
      <c r="F7" s="169"/>
      <c r="G7" s="170"/>
      <c r="H7" s="171"/>
      <c r="I7" s="218"/>
      <c r="J7" s="219"/>
      <c r="K7" s="15"/>
      <c r="L7" s="220"/>
      <c r="M7" s="221">
        <f t="shared" si="0"/>
        <v>0</v>
      </c>
    </row>
    <row r="8" ht="18" customHeight="1" spans="1:13">
      <c r="A8" s="87"/>
      <c r="B8" s="160"/>
      <c r="C8" s="160"/>
      <c r="D8" s="167"/>
      <c r="E8" s="172"/>
      <c r="F8" s="173"/>
      <c r="G8" s="174"/>
      <c r="H8" s="171"/>
      <c r="I8" s="218"/>
      <c r="J8" s="219"/>
      <c r="K8" s="15"/>
      <c r="L8" s="15"/>
      <c r="M8" s="217">
        <f>K8+L8</f>
        <v>0</v>
      </c>
    </row>
    <row r="9" ht="18" customHeight="1" spans="1:14">
      <c r="A9" s="87"/>
      <c r="B9" s="160"/>
      <c r="C9" s="160"/>
      <c r="D9" s="167"/>
      <c r="E9" s="87"/>
      <c r="F9" s="175"/>
      <c r="G9" s="175"/>
      <c r="H9" s="176"/>
      <c r="I9" s="218"/>
      <c r="J9" s="216"/>
      <c r="K9" s="15"/>
      <c r="L9" s="15"/>
      <c r="M9" s="217"/>
      <c r="N9" s="222"/>
    </row>
    <row r="10" ht="18" customHeight="1" spans="1:14">
      <c r="A10" s="87"/>
      <c r="B10" s="160"/>
      <c r="C10" s="160"/>
      <c r="D10" s="167"/>
      <c r="E10" s="87"/>
      <c r="F10" s="175"/>
      <c r="G10" s="175"/>
      <c r="H10" s="176"/>
      <c r="I10" s="218"/>
      <c r="J10" s="216"/>
      <c r="K10" s="15"/>
      <c r="L10" s="15"/>
      <c r="M10" s="217"/>
      <c r="N10" s="222"/>
    </row>
    <row r="11" ht="18" customHeight="1" spans="1:14">
      <c r="A11" s="87"/>
      <c r="B11" s="160"/>
      <c r="C11" s="160"/>
      <c r="D11" s="167"/>
      <c r="E11" s="87"/>
      <c r="F11" s="175"/>
      <c r="G11" s="175"/>
      <c r="H11" s="176"/>
      <c r="I11" s="218"/>
      <c r="J11" s="216"/>
      <c r="K11" s="15"/>
      <c r="L11" s="15"/>
      <c r="M11" s="217"/>
      <c r="N11" s="222"/>
    </row>
    <row r="12" ht="18" customHeight="1" spans="1:13">
      <c r="A12" s="177"/>
      <c r="B12" s="175"/>
      <c r="C12" s="175"/>
      <c r="D12" s="178"/>
      <c r="E12" s="179"/>
      <c r="F12" s="175"/>
      <c r="G12" s="175"/>
      <c r="H12" s="176"/>
      <c r="I12" s="223"/>
      <c r="J12" s="219"/>
      <c r="K12" s="15"/>
      <c r="L12" s="15"/>
      <c r="M12" s="217"/>
    </row>
    <row r="13" ht="18" customHeight="1" spans="1:13">
      <c r="A13" s="148" t="s">
        <v>12</v>
      </c>
      <c r="B13" s="180">
        <f>SUM(B4:B12)</f>
        <v>313429.95</v>
      </c>
      <c r="C13" s="180">
        <f>SUM(C4:C12)</f>
        <v>40745.85</v>
      </c>
      <c r="D13" s="92">
        <f>SUM(D4:D12)</f>
        <v>354175.8</v>
      </c>
      <c r="E13" s="91"/>
      <c r="F13" s="180">
        <f>SUM(F4:F8)</f>
        <v>0</v>
      </c>
      <c r="G13" s="180">
        <f>SUM(G4:G12)</f>
        <v>36202.95</v>
      </c>
      <c r="H13" s="122">
        <f>SUM(F13:G13)</f>
        <v>36202.95</v>
      </c>
      <c r="I13" s="224"/>
      <c r="J13" s="225"/>
      <c r="K13" s="226"/>
      <c r="L13" s="226">
        <f>SUM(L4:L12)</f>
        <v>0</v>
      </c>
      <c r="M13" s="227"/>
    </row>
    <row r="14" ht="14.25" spans="1:13">
      <c r="A14" s="181"/>
      <c r="B14" s="181"/>
      <c r="C14" s="181"/>
      <c r="D14" s="182"/>
      <c r="E14" s="124"/>
      <c r="F14" s="124"/>
      <c r="G14" s="124"/>
      <c r="H14" s="124"/>
      <c r="I14" s="79"/>
      <c r="J14" s="79"/>
      <c r="K14" s="79"/>
      <c r="L14" s="79"/>
      <c r="M14" s="79"/>
    </row>
    <row r="15" ht="14.25" spans="1:13">
      <c r="A15" s="87" t="s">
        <v>100</v>
      </c>
      <c r="B15" s="160">
        <f>ROUND(D15/1.13,2)</f>
        <v>486725.66</v>
      </c>
      <c r="C15" s="160">
        <f>ROUND(B15*13%,2)</f>
        <v>63274.34</v>
      </c>
      <c r="D15" s="161">
        <v>550000</v>
      </c>
      <c r="E15" s="124"/>
      <c r="F15" s="124"/>
      <c r="G15" s="124"/>
      <c r="H15" s="124"/>
      <c r="I15" s="79"/>
      <c r="J15" s="79"/>
      <c r="K15" s="79"/>
      <c r="L15" s="79"/>
      <c r="M15" s="79"/>
    </row>
    <row r="16" ht="15" spans="1:13">
      <c r="A16" s="182"/>
      <c r="B16" s="181"/>
      <c r="C16" s="182"/>
      <c r="D16" s="182"/>
      <c r="E16" s="124"/>
      <c r="F16" s="124"/>
      <c r="G16" s="183">
        <f>C13-C21</f>
        <v>40745.85</v>
      </c>
      <c r="H16" s="124"/>
      <c r="I16" s="29"/>
      <c r="J16" s="29"/>
      <c r="K16" s="29"/>
      <c r="L16" s="29"/>
      <c r="M16" s="29"/>
    </row>
    <row r="17" ht="25" customHeight="1" spans="1:13">
      <c r="A17" s="230" t="s">
        <v>15</v>
      </c>
      <c r="B17" s="185">
        <v>254915.63</v>
      </c>
      <c r="C17" s="231" t="s">
        <v>23</v>
      </c>
      <c r="D17" s="232">
        <f>B13+B17</f>
        <v>568345.58</v>
      </c>
      <c r="E17" s="188" t="s">
        <v>101</v>
      </c>
      <c r="F17" s="188"/>
      <c r="G17" s="189">
        <f>B20+G16-G13</f>
        <v>9085.8</v>
      </c>
      <c r="H17" s="124"/>
      <c r="I17" s="29"/>
      <c r="J17" s="29"/>
      <c r="K17" s="29"/>
      <c r="L17" s="29"/>
      <c r="M17" s="29"/>
    </row>
    <row r="18" ht="25" customHeight="1" spans="1:13">
      <c r="A18" s="233" t="s">
        <v>16</v>
      </c>
      <c r="B18" s="191">
        <v>10305</v>
      </c>
      <c r="C18" s="234" t="s">
        <v>17</v>
      </c>
      <c r="D18" s="235">
        <f>D17*4.2%</f>
        <v>23870.51436</v>
      </c>
      <c r="E18" s="188" t="s">
        <v>102</v>
      </c>
      <c r="F18" s="188"/>
      <c r="G18" s="124">
        <v>28470</v>
      </c>
      <c r="H18" s="236">
        <v>2108337.72</v>
      </c>
      <c r="I18" s="29"/>
      <c r="J18" s="29"/>
      <c r="K18" s="29"/>
      <c r="L18" s="29"/>
      <c r="M18" s="29"/>
    </row>
    <row r="19" ht="25" customHeight="1" spans="1:13">
      <c r="A19" s="233" t="s">
        <v>18</v>
      </c>
      <c r="B19" s="195"/>
      <c r="C19" s="234" t="s">
        <v>20</v>
      </c>
      <c r="D19" s="235">
        <f>D18-B18</f>
        <v>13565.51436</v>
      </c>
      <c r="E19" s="196"/>
      <c r="F19" s="124"/>
      <c r="G19" s="181"/>
      <c r="H19" s="181"/>
      <c r="I19" s="228"/>
      <c r="J19" s="228"/>
      <c r="K19" s="29"/>
      <c r="L19" s="29"/>
      <c r="M19" s="29"/>
    </row>
    <row r="20" ht="25" customHeight="1" spans="1:13">
      <c r="A20" s="237" t="s">
        <v>20</v>
      </c>
      <c r="B20" s="198">
        <f>C13-G13</f>
        <v>4542.9</v>
      </c>
      <c r="C20" s="238" t="s">
        <v>21</v>
      </c>
      <c r="D20" s="239">
        <f>C13-D19</f>
        <v>27180.33564</v>
      </c>
      <c r="E20" s="196"/>
      <c r="F20" s="124"/>
      <c r="G20" s="181"/>
      <c r="H20" s="181"/>
      <c r="I20" s="228"/>
      <c r="J20" s="228"/>
      <c r="K20" s="29"/>
      <c r="L20" s="29"/>
      <c r="M20" s="29"/>
    </row>
    <row r="21" ht="25" customHeight="1" spans="1:4">
      <c r="A21" s="240" t="s">
        <v>22</v>
      </c>
      <c r="B21" s="201">
        <f>B18+B20</f>
        <v>14847.9</v>
      </c>
      <c r="C21" s="202"/>
      <c r="D21" s="202"/>
    </row>
    <row r="22" ht="25" customHeight="1" spans="1:4">
      <c r="A22" s="241" t="s">
        <v>23</v>
      </c>
      <c r="B22" s="193">
        <f>B17+B13</f>
        <v>568345.58</v>
      </c>
      <c r="C22" s="202"/>
      <c r="D22" s="202"/>
    </row>
    <row r="23" ht="25" customHeight="1" spans="1:4">
      <c r="A23" s="237" t="s">
        <v>24</v>
      </c>
      <c r="B23" s="204">
        <f>B21/B22</f>
        <v>0.0261247742966524</v>
      </c>
      <c r="C23" s="202"/>
      <c r="D23" s="202"/>
    </row>
    <row r="24" ht="14.25" spans="1:4">
      <c r="A24" s="29"/>
      <c r="B24" s="29"/>
      <c r="C24" s="29"/>
      <c r="D24" s="29"/>
    </row>
    <row r="25" spans="1:1">
      <c r="A25" s="205"/>
    </row>
    <row r="26" spans="1:1">
      <c r="A26" s="205"/>
    </row>
    <row r="27" spans="2:14">
      <c r="B27"/>
      <c r="C27"/>
      <c r="D27"/>
      <c r="N27"/>
    </row>
  </sheetData>
  <mergeCells count="6">
    <mergeCell ref="A1:M1"/>
    <mergeCell ref="A2:D2"/>
    <mergeCell ref="E2:H2"/>
    <mergeCell ref="I2:M2"/>
    <mergeCell ref="E17:F17"/>
    <mergeCell ref="E18:F18"/>
  </mergeCell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90" zoomScaleNormal="90" workbookViewId="0">
      <selection activeCell="J19" sqref="J19"/>
    </sheetView>
  </sheetViews>
  <sheetFormatPr defaultColWidth="9" defaultRowHeight="13.5"/>
  <cols>
    <col min="1" max="1" width="22.75" style="138" customWidth="1"/>
    <col min="2" max="2" width="16" style="139" customWidth="1"/>
    <col min="3" max="3" width="18.25" style="139" customWidth="1"/>
    <col min="4" max="4" width="12.625" style="139" customWidth="1"/>
    <col min="5" max="5" width="9.375" style="139" customWidth="1"/>
    <col min="6" max="6" width="12.25" style="139" customWidth="1"/>
    <col min="7" max="7" width="10.375" style="139" customWidth="1"/>
    <col min="8" max="8" width="9.375" style="139" customWidth="1"/>
    <col min="9" max="9" width="9.375" style="138" customWidth="1"/>
    <col min="10" max="10" width="11" style="138" customWidth="1"/>
    <col min="11" max="13" width="10.375" style="138"/>
    <col min="14" max="14" width="17.25" style="138" customWidth="1"/>
    <col min="15" max="16384" width="9" style="80"/>
  </cols>
  <sheetData>
    <row r="1" ht="26.25" spans="1:13">
      <c r="A1" s="140" t="s">
        <v>103</v>
      </c>
      <c r="B1" s="140"/>
      <c r="C1" s="140"/>
      <c r="D1" s="140"/>
      <c r="E1" s="141"/>
      <c r="F1" s="140"/>
      <c r="G1" s="140"/>
      <c r="H1" s="140"/>
      <c r="I1" s="140"/>
      <c r="J1" s="140"/>
      <c r="K1" s="140"/>
      <c r="L1" s="140"/>
      <c r="M1" s="140"/>
    </row>
    <row r="2" ht="18" customHeight="1" spans="1:13">
      <c r="A2" s="142" t="s">
        <v>96</v>
      </c>
      <c r="B2" s="143"/>
      <c r="C2" s="143"/>
      <c r="D2" s="144"/>
      <c r="E2" s="145" t="s">
        <v>97</v>
      </c>
      <c r="F2" s="146"/>
      <c r="G2" s="146"/>
      <c r="H2" s="147"/>
      <c r="I2" s="206" t="s">
        <v>31</v>
      </c>
      <c r="J2" s="207"/>
      <c r="K2" s="207"/>
      <c r="L2" s="207"/>
      <c r="M2" s="208"/>
    </row>
    <row r="3" ht="18" customHeight="1" spans="1:13">
      <c r="A3" s="148" t="s">
        <v>2</v>
      </c>
      <c r="B3" s="149" t="s">
        <v>3</v>
      </c>
      <c r="C3" s="149" t="s">
        <v>4</v>
      </c>
      <c r="D3" s="150" t="s">
        <v>5</v>
      </c>
      <c r="E3" s="151" t="s">
        <v>2</v>
      </c>
      <c r="F3" s="149" t="s">
        <v>6</v>
      </c>
      <c r="G3" s="149" t="s">
        <v>7</v>
      </c>
      <c r="H3" s="152" t="s">
        <v>5</v>
      </c>
      <c r="I3" s="209" t="s">
        <v>2</v>
      </c>
      <c r="J3" s="210" t="s">
        <v>44</v>
      </c>
      <c r="K3" s="149" t="s">
        <v>6</v>
      </c>
      <c r="L3" s="149" t="s">
        <v>7</v>
      </c>
      <c r="M3" s="152" t="s">
        <v>5</v>
      </c>
    </row>
    <row r="4" ht="18" customHeight="1" spans="1:13">
      <c r="A4" s="153" t="s">
        <v>104</v>
      </c>
      <c r="B4" s="154">
        <v>153424.34</v>
      </c>
      <c r="C4" s="154">
        <v>19945.18</v>
      </c>
      <c r="D4" s="155">
        <f>SUM(B4:C4)</f>
        <v>173369.52</v>
      </c>
      <c r="E4" s="156"/>
      <c r="F4" s="157"/>
      <c r="G4" s="158">
        <v>10894.18</v>
      </c>
      <c r="H4" s="159">
        <f>SUM(F4:G4)</f>
        <v>10894.18</v>
      </c>
      <c r="I4" s="211"/>
      <c r="J4" s="212"/>
      <c r="K4" s="212"/>
      <c r="L4" s="213"/>
      <c r="M4" s="214">
        <f t="shared" ref="M4:M7" si="0">SUM(K4:L4)</f>
        <v>0</v>
      </c>
    </row>
    <row r="5" ht="55" customHeight="1" spans="1:13">
      <c r="A5" s="153" t="s">
        <v>105</v>
      </c>
      <c r="B5" s="160">
        <v>70796.46</v>
      </c>
      <c r="C5" s="160">
        <v>9203.54</v>
      </c>
      <c r="D5" s="161">
        <f>SUM(B5:C5)</f>
        <v>80000</v>
      </c>
      <c r="E5" s="162" t="s">
        <v>106</v>
      </c>
      <c r="F5" s="163"/>
      <c r="G5" s="164">
        <v>9000</v>
      </c>
      <c r="H5" s="165"/>
      <c r="I5" s="215"/>
      <c r="J5" s="216"/>
      <c r="K5" s="216"/>
      <c r="L5" s="216"/>
      <c r="M5" s="217">
        <f t="shared" si="0"/>
        <v>0</v>
      </c>
    </row>
    <row r="6" ht="18" customHeight="1" spans="1:13">
      <c r="A6" s="166" t="s">
        <v>107</v>
      </c>
      <c r="B6" s="160">
        <v>346.02</v>
      </c>
      <c r="C6" s="160">
        <v>44.98</v>
      </c>
      <c r="D6" s="167">
        <f>B6+C6</f>
        <v>391</v>
      </c>
      <c r="E6" s="168"/>
      <c r="F6" s="169"/>
      <c r="G6" s="170"/>
      <c r="H6" s="171"/>
      <c r="I6" s="218"/>
      <c r="J6" s="15"/>
      <c r="K6" s="15"/>
      <c r="L6" s="15"/>
      <c r="M6" s="217">
        <f t="shared" si="0"/>
        <v>0</v>
      </c>
    </row>
    <row r="7" ht="18" customHeight="1" spans="1:13">
      <c r="A7" s="87"/>
      <c r="B7" s="160"/>
      <c r="C7" s="160"/>
      <c r="D7" s="167"/>
      <c r="E7" s="168"/>
      <c r="F7" s="169"/>
      <c r="G7" s="170"/>
      <c r="H7" s="171"/>
      <c r="I7" s="218"/>
      <c r="J7" s="219"/>
      <c r="K7" s="15"/>
      <c r="L7" s="220"/>
      <c r="M7" s="221">
        <f t="shared" si="0"/>
        <v>0</v>
      </c>
    </row>
    <row r="8" ht="18" customHeight="1" spans="1:13">
      <c r="A8" s="87"/>
      <c r="B8" s="160"/>
      <c r="C8" s="160"/>
      <c r="D8" s="167"/>
      <c r="E8" s="172"/>
      <c r="F8" s="173"/>
      <c r="G8" s="174"/>
      <c r="H8" s="171"/>
      <c r="I8" s="218"/>
      <c r="J8" s="219"/>
      <c r="K8" s="15"/>
      <c r="L8" s="15"/>
      <c r="M8" s="217">
        <f>K8+L8</f>
        <v>0</v>
      </c>
    </row>
    <row r="9" ht="18" customHeight="1" spans="1:14">
      <c r="A9" s="87"/>
      <c r="B9" s="160"/>
      <c r="C9" s="160"/>
      <c r="D9" s="167"/>
      <c r="E9" s="87"/>
      <c r="F9" s="175"/>
      <c r="G9" s="175"/>
      <c r="H9" s="176"/>
      <c r="I9" s="218"/>
      <c r="J9" s="216"/>
      <c r="K9" s="15"/>
      <c r="L9" s="15"/>
      <c r="M9" s="217"/>
      <c r="N9" s="222"/>
    </row>
    <row r="10" ht="18" customHeight="1" spans="1:14">
      <c r="A10" s="87"/>
      <c r="B10" s="160"/>
      <c r="C10" s="160"/>
      <c r="D10" s="167"/>
      <c r="E10" s="87"/>
      <c r="F10" s="175"/>
      <c r="G10" s="175"/>
      <c r="H10" s="176"/>
      <c r="I10" s="218"/>
      <c r="J10" s="216"/>
      <c r="K10" s="15"/>
      <c r="L10" s="15"/>
      <c r="M10" s="217"/>
      <c r="N10" s="222"/>
    </row>
    <row r="11" ht="18" customHeight="1" spans="1:14">
      <c r="A11" s="87"/>
      <c r="B11" s="160"/>
      <c r="C11" s="160"/>
      <c r="D11" s="167"/>
      <c r="E11" s="87"/>
      <c r="F11" s="175"/>
      <c r="G11" s="175"/>
      <c r="H11" s="176"/>
      <c r="I11" s="218"/>
      <c r="J11" s="216"/>
      <c r="K11" s="15"/>
      <c r="L11" s="15"/>
      <c r="M11" s="217"/>
      <c r="N11" s="222"/>
    </row>
    <row r="12" ht="18" customHeight="1" spans="1:13">
      <c r="A12" s="177"/>
      <c r="B12" s="175"/>
      <c r="C12" s="175"/>
      <c r="D12" s="178"/>
      <c r="E12" s="179"/>
      <c r="F12" s="175"/>
      <c r="G12" s="175"/>
      <c r="H12" s="176"/>
      <c r="I12" s="223"/>
      <c r="J12" s="219"/>
      <c r="K12" s="15"/>
      <c r="L12" s="15"/>
      <c r="M12" s="217"/>
    </row>
    <row r="13" ht="18" customHeight="1" spans="1:13">
      <c r="A13" s="148" t="s">
        <v>12</v>
      </c>
      <c r="B13" s="180">
        <f>SUM(B4:B12)</f>
        <v>224566.82</v>
      </c>
      <c r="C13" s="180">
        <f t="shared" ref="B13:G13" si="1">SUM(C4:C12)</f>
        <v>29193.7</v>
      </c>
      <c r="D13" s="92">
        <f t="shared" si="1"/>
        <v>253760.52</v>
      </c>
      <c r="E13" s="91"/>
      <c r="F13" s="180">
        <f>SUM(F4:F8)</f>
        <v>0</v>
      </c>
      <c r="G13" s="180">
        <f t="shared" si="1"/>
        <v>19894.18</v>
      </c>
      <c r="H13" s="122">
        <f>SUM(F13:G13)</f>
        <v>19894.18</v>
      </c>
      <c r="I13" s="224"/>
      <c r="J13" s="225"/>
      <c r="K13" s="226"/>
      <c r="L13" s="226">
        <f>SUM(L4:L12)</f>
        <v>0</v>
      </c>
      <c r="M13" s="227"/>
    </row>
    <row r="14" ht="14.25" spans="1:13">
      <c r="A14" s="181"/>
      <c r="B14" s="181"/>
      <c r="C14" s="181"/>
      <c r="D14" s="182"/>
      <c r="E14" s="124"/>
      <c r="F14" s="124"/>
      <c r="G14" s="124"/>
      <c r="H14" s="124"/>
      <c r="I14" s="79"/>
      <c r="J14" s="79"/>
      <c r="K14" s="79"/>
      <c r="L14" s="79"/>
      <c r="M14" s="79"/>
    </row>
    <row r="15" ht="14.25" spans="1:13">
      <c r="A15" s="87" t="s">
        <v>100</v>
      </c>
      <c r="B15" s="160">
        <f>ROUND(D15/1.13,2)</f>
        <v>486725.66</v>
      </c>
      <c r="C15" s="160">
        <f>ROUND(B15*13%,2)</f>
        <v>63274.34</v>
      </c>
      <c r="D15" s="161">
        <v>550000</v>
      </c>
      <c r="E15" s="124"/>
      <c r="F15" s="124"/>
      <c r="G15" s="124"/>
      <c r="H15" s="124"/>
      <c r="I15" s="79"/>
      <c r="J15" s="79"/>
      <c r="K15" s="79"/>
      <c r="L15" s="79"/>
      <c r="M15" s="79"/>
    </row>
    <row r="16" ht="15" spans="1:13">
      <c r="A16" s="182"/>
      <c r="B16" s="181"/>
      <c r="C16" s="182"/>
      <c r="D16" s="182"/>
      <c r="E16" s="124"/>
      <c r="F16" s="124"/>
      <c r="G16" s="183">
        <f>C13-C21</f>
        <v>29193.7</v>
      </c>
      <c r="H16" s="124"/>
      <c r="I16" s="29"/>
      <c r="J16" s="29"/>
      <c r="K16" s="29"/>
      <c r="L16" s="29"/>
      <c r="M16" s="29"/>
    </row>
    <row r="17" ht="25" customHeight="1" spans="1:13">
      <c r="A17" s="184" t="s">
        <v>15</v>
      </c>
      <c r="B17" s="185">
        <v>568345.58</v>
      </c>
      <c r="C17" s="186" t="s">
        <v>23</v>
      </c>
      <c r="D17" s="187">
        <f>B13+B17</f>
        <v>792912.4</v>
      </c>
      <c r="E17" s="188" t="s">
        <v>101</v>
      </c>
      <c r="F17" s="188"/>
      <c r="G17" s="189">
        <f>B20+G16-G13</f>
        <v>18599.04</v>
      </c>
      <c r="H17" s="124"/>
      <c r="I17" s="29"/>
      <c r="J17" s="29"/>
      <c r="K17" s="29"/>
      <c r="L17" s="29"/>
      <c r="M17" s="29"/>
    </row>
    <row r="18" ht="25" customHeight="1" spans="1:13">
      <c r="A18" s="190" t="s">
        <v>16</v>
      </c>
      <c r="B18" s="191">
        <v>14847.9</v>
      </c>
      <c r="C18" s="192" t="s">
        <v>17</v>
      </c>
      <c r="D18" s="193">
        <f>ROUND(D17*4.2%,2)</f>
        <v>33302.32</v>
      </c>
      <c r="E18" s="188" t="s">
        <v>102</v>
      </c>
      <c r="F18" s="188"/>
      <c r="G18" s="124">
        <v>28470</v>
      </c>
      <c r="H18" s="194">
        <v>2108337.72</v>
      </c>
      <c r="I18" s="29"/>
      <c r="J18" s="29"/>
      <c r="K18" s="29"/>
      <c r="L18" s="29"/>
      <c r="M18" s="29"/>
    </row>
    <row r="19" ht="25" customHeight="1" spans="1:13">
      <c r="A19" s="190" t="s">
        <v>18</v>
      </c>
      <c r="B19" s="195"/>
      <c r="C19" s="192" t="s">
        <v>20</v>
      </c>
      <c r="D19" s="193">
        <f>D18-B18</f>
        <v>18454.42</v>
      </c>
      <c r="E19" s="196"/>
      <c r="F19" s="124"/>
      <c r="G19" s="181"/>
      <c r="H19" s="181"/>
      <c r="I19" s="228"/>
      <c r="J19" s="228"/>
      <c r="K19" s="29"/>
      <c r="L19" s="29"/>
      <c r="M19" s="29"/>
    </row>
    <row r="20" ht="25" customHeight="1" spans="1:13">
      <c r="A20" s="197" t="s">
        <v>20</v>
      </c>
      <c r="B20" s="198">
        <f>C13-G13</f>
        <v>9299.52</v>
      </c>
      <c r="C20" s="199" t="s">
        <v>21</v>
      </c>
      <c r="D20" s="198">
        <f>C13-D19</f>
        <v>10739.28</v>
      </c>
      <c r="E20" s="196"/>
      <c r="F20" s="124"/>
      <c r="G20" s="181"/>
      <c r="H20" s="181"/>
      <c r="I20" s="228"/>
      <c r="J20" s="228"/>
      <c r="K20" s="29"/>
      <c r="L20" s="29"/>
      <c r="M20" s="29"/>
    </row>
    <row r="21" ht="25" customHeight="1" spans="1:4">
      <c r="A21" s="200" t="s">
        <v>22</v>
      </c>
      <c r="B21" s="201">
        <f>B18+B20</f>
        <v>24147.42</v>
      </c>
      <c r="C21" s="202"/>
      <c r="D21" s="202"/>
    </row>
    <row r="22" ht="25" customHeight="1" spans="1:4">
      <c r="A22" s="203" t="s">
        <v>23</v>
      </c>
      <c r="B22" s="193">
        <f>B17+B13</f>
        <v>792912.4</v>
      </c>
      <c r="C22" s="202"/>
      <c r="D22" s="202"/>
    </row>
    <row r="23" ht="25" customHeight="1" spans="1:4">
      <c r="A23" s="197" t="s">
        <v>24</v>
      </c>
      <c r="B23" s="204">
        <f>B21/B22</f>
        <v>0.0304540829478767</v>
      </c>
      <c r="C23" s="202"/>
      <c r="D23" s="202"/>
    </row>
    <row r="24" ht="14.25" spans="1:4">
      <c r="A24" s="29"/>
      <c r="B24" s="29"/>
      <c r="C24" s="29"/>
      <c r="D24" s="29"/>
    </row>
    <row r="25" spans="1:1">
      <c r="A25" s="205"/>
    </row>
    <row r="26" spans="1:1">
      <c r="A26" s="205"/>
    </row>
    <row r="27" spans="2:14">
      <c r="B27" s="80"/>
      <c r="C27" s="80"/>
      <c r="D27" s="80"/>
      <c r="N27" s="80"/>
    </row>
  </sheetData>
  <mergeCells count="7">
    <mergeCell ref="A1:M1"/>
    <mergeCell ref="A2:D2"/>
    <mergeCell ref="E2:H2"/>
    <mergeCell ref="I2:M2"/>
    <mergeCell ref="E5:F5"/>
    <mergeCell ref="E17:F17"/>
    <mergeCell ref="E18:F18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3" sqref="I13"/>
    </sheetView>
  </sheetViews>
  <sheetFormatPr defaultColWidth="9" defaultRowHeight="14.25"/>
  <cols>
    <col min="1" max="1" width="16.375" style="124" customWidth="1"/>
    <col min="2" max="2" width="14.625" style="29" customWidth="1"/>
    <col min="3" max="3" width="18.2583333333333" style="29" customWidth="1"/>
    <col min="4" max="4" width="18.75" style="29" customWidth="1"/>
    <col min="5" max="5" width="14.375" style="29" customWidth="1"/>
    <col min="6" max="6" width="10.7583333333333" style="29" customWidth="1"/>
    <col min="7" max="8" width="13.625" style="29" customWidth="1"/>
    <col min="9" max="9" width="13.7583333333333" style="29" customWidth="1"/>
    <col min="10" max="10" width="10.7583333333333" style="29" customWidth="1"/>
    <col min="11" max="14" width="14.2583333333333" style="29" customWidth="1"/>
    <col min="15" max="15" width="11.5" style="29"/>
    <col min="16" max="16384" width="9" style="29"/>
  </cols>
  <sheetData>
    <row r="1" ht="26.25" spans="1:14">
      <c r="A1" s="299" t="s">
        <v>26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38"/>
    </row>
    <row r="2" ht="18" customHeight="1" spans="1:14">
      <c r="A2" s="525" t="s">
        <v>1</v>
      </c>
      <c r="B2" s="526" t="s">
        <v>2</v>
      </c>
      <c r="C2" s="526" t="s">
        <v>3</v>
      </c>
      <c r="D2" s="526" t="s">
        <v>4</v>
      </c>
      <c r="E2" s="527" t="s">
        <v>5</v>
      </c>
      <c r="F2" s="528" t="s">
        <v>2</v>
      </c>
      <c r="G2" s="12" t="s">
        <v>6</v>
      </c>
      <c r="H2" s="12" t="s">
        <v>7</v>
      </c>
      <c r="I2" s="13" t="s">
        <v>5</v>
      </c>
      <c r="J2" s="633" t="s">
        <v>1</v>
      </c>
      <c r="K2" s="160" t="s">
        <v>2</v>
      </c>
      <c r="L2" s="160" t="s">
        <v>8</v>
      </c>
      <c r="M2" s="160" t="s">
        <v>9</v>
      </c>
      <c r="N2" s="160" t="s">
        <v>5</v>
      </c>
    </row>
    <row r="3" ht="18" customHeight="1" spans="1:14">
      <c r="A3" s="87"/>
      <c r="B3" s="250" t="s">
        <v>27</v>
      </c>
      <c r="C3" s="160">
        <v>275511.49</v>
      </c>
      <c r="D3" s="160">
        <v>35816.46</v>
      </c>
      <c r="E3" s="117">
        <f>C3+D3</f>
        <v>311327.95</v>
      </c>
      <c r="F3" s="14"/>
      <c r="G3" s="15">
        <v>183893.81</v>
      </c>
      <c r="H3" s="15">
        <v>23906.19</v>
      </c>
      <c r="I3" s="221">
        <f>SUM(G3:H3)</f>
        <v>207800</v>
      </c>
      <c r="J3" s="634">
        <v>1</v>
      </c>
      <c r="K3" s="15"/>
      <c r="L3" s="15"/>
      <c r="M3" s="15"/>
      <c r="N3" s="15">
        <f t="shared" ref="N3:N15" si="0">SUM(L3:M3)</f>
        <v>0</v>
      </c>
    </row>
    <row r="4" ht="18" customHeight="1" spans="1:14">
      <c r="A4" s="87"/>
      <c r="B4" s="250" t="s">
        <v>28</v>
      </c>
      <c r="C4" s="250"/>
      <c r="D4" s="250"/>
      <c r="E4" s="117">
        <f>C4+D4</f>
        <v>0</v>
      </c>
      <c r="F4" s="14"/>
      <c r="G4" s="15"/>
      <c r="H4" s="15"/>
      <c r="I4" s="221"/>
      <c r="J4" s="634">
        <v>2</v>
      </c>
      <c r="K4" s="15"/>
      <c r="L4" s="15"/>
      <c r="M4" s="15"/>
      <c r="N4" s="15">
        <f t="shared" si="0"/>
        <v>0</v>
      </c>
    </row>
    <row r="5" ht="18" customHeight="1" spans="1:14">
      <c r="A5" s="87"/>
      <c r="B5" s="250"/>
      <c r="C5" s="250"/>
      <c r="D5" s="250"/>
      <c r="E5" s="117"/>
      <c r="F5" s="14"/>
      <c r="G5" s="15"/>
      <c r="H5" s="15"/>
      <c r="I5" s="221"/>
      <c r="J5" s="634">
        <v>3</v>
      </c>
      <c r="K5" s="15"/>
      <c r="L5" s="15"/>
      <c r="M5" s="15"/>
      <c r="N5" s="15">
        <f t="shared" si="0"/>
        <v>0</v>
      </c>
    </row>
    <row r="6" ht="18" customHeight="1" spans="1:14">
      <c r="A6" s="87"/>
      <c r="B6" s="250"/>
      <c r="C6" s="250"/>
      <c r="D6" s="250"/>
      <c r="E6" s="117"/>
      <c r="F6" s="14"/>
      <c r="G6" s="15"/>
      <c r="H6" s="15"/>
      <c r="I6" s="221"/>
      <c r="J6" s="634">
        <v>4</v>
      </c>
      <c r="K6" s="15"/>
      <c r="L6" s="15"/>
      <c r="M6" s="15"/>
      <c r="N6" s="15">
        <f t="shared" si="0"/>
        <v>0</v>
      </c>
    </row>
    <row r="7" ht="18" customHeight="1" spans="1:14">
      <c r="A7" s="87"/>
      <c r="B7" s="250"/>
      <c r="C7" s="250"/>
      <c r="D7" s="250"/>
      <c r="E7" s="117"/>
      <c r="F7" s="14"/>
      <c r="G7" s="15"/>
      <c r="H7" s="15"/>
      <c r="I7" s="221"/>
      <c r="J7" s="634">
        <v>5</v>
      </c>
      <c r="K7" s="15"/>
      <c r="L7" s="15"/>
      <c r="M7" s="15"/>
      <c r="N7" s="15">
        <f t="shared" si="0"/>
        <v>0</v>
      </c>
    </row>
    <row r="8" ht="18" customHeight="1" spans="1:14">
      <c r="A8" s="87"/>
      <c r="B8" s="250"/>
      <c r="C8" s="250"/>
      <c r="D8" s="250"/>
      <c r="E8" s="117"/>
      <c r="F8" s="14"/>
      <c r="G8" s="15"/>
      <c r="H8" s="15"/>
      <c r="I8" s="221"/>
      <c r="J8" s="634">
        <v>6</v>
      </c>
      <c r="K8" s="15"/>
      <c r="L8" s="15"/>
      <c r="M8" s="15"/>
      <c r="N8" s="15">
        <f t="shared" si="0"/>
        <v>0</v>
      </c>
    </row>
    <row r="9" ht="18" customHeight="1" spans="1:14">
      <c r="A9" s="87"/>
      <c r="B9" s="250"/>
      <c r="C9" s="250"/>
      <c r="D9" s="250"/>
      <c r="E9" s="117"/>
      <c r="F9" s="14"/>
      <c r="G9" s="15"/>
      <c r="H9" s="15"/>
      <c r="I9" s="221"/>
      <c r="J9" s="634">
        <v>7</v>
      </c>
      <c r="K9" s="15"/>
      <c r="L9" s="15"/>
      <c r="M9" s="15"/>
      <c r="N9" s="15">
        <f t="shared" si="0"/>
        <v>0</v>
      </c>
    </row>
    <row r="10" ht="18" customHeight="1" spans="1:14">
      <c r="A10" s="87"/>
      <c r="B10" s="250"/>
      <c r="C10" s="250"/>
      <c r="D10" s="250"/>
      <c r="E10" s="117"/>
      <c r="F10" s="14"/>
      <c r="G10" s="15"/>
      <c r="H10" s="15"/>
      <c r="I10" s="221"/>
      <c r="J10" s="634">
        <v>8</v>
      </c>
      <c r="K10" s="15"/>
      <c r="L10" s="15"/>
      <c r="M10" s="15"/>
      <c r="N10" s="15">
        <f t="shared" si="0"/>
        <v>0</v>
      </c>
    </row>
    <row r="11" ht="18" customHeight="1" spans="1:14">
      <c r="A11" s="87"/>
      <c r="B11" s="250"/>
      <c r="C11" s="250"/>
      <c r="D11" s="250"/>
      <c r="E11" s="117"/>
      <c r="F11" s="14"/>
      <c r="G11" s="15"/>
      <c r="H11" s="15"/>
      <c r="I11" s="221"/>
      <c r="J11" s="634">
        <v>9</v>
      </c>
      <c r="K11" s="15"/>
      <c r="L11" s="15"/>
      <c r="M11" s="15"/>
      <c r="N11" s="15">
        <f t="shared" si="0"/>
        <v>0</v>
      </c>
    </row>
    <row r="12" ht="18" customHeight="1" spans="1:14">
      <c r="A12" s="87"/>
      <c r="B12" s="250"/>
      <c r="C12" s="250"/>
      <c r="D12" s="250"/>
      <c r="E12" s="117"/>
      <c r="F12" s="14"/>
      <c r="G12" s="15"/>
      <c r="H12" s="15"/>
      <c r="I12" s="221"/>
      <c r="J12" s="634">
        <v>10</v>
      </c>
      <c r="K12" s="15"/>
      <c r="L12" s="15"/>
      <c r="M12" s="15"/>
      <c r="N12" s="15">
        <f t="shared" si="0"/>
        <v>0</v>
      </c>
    </row>
    <row r="13" ht="18" customHeight="1" spans="1:14">
      <c r="A13" s="529" t="s">
        <v>12</v>
      </c>
      <c r="B13" s="530"/>
      <c r="C13" s="531">
        <f>SUM(C3:C12)</f>
        <v>275511.49</v>
      </c>
      <c r="D13" s="532">
        <f>SUM(D3:D12)</f>
        <v>35816.46</v>
      </c>
      <c r="E13" s="533">
        <f>SUM(E3:E12)</f>
        <v>311327.95</v>
      </c>
      <c r="F13" s="534" t="s">
        <v>13</v>
      </c>
      <c r="G13" s="535">
        <f>SUM(G3:G12)</f>
        <v>183893.81</v>
      </c>
      <c r="H13" s="535">
        <f>SUM(H3:H12)</f>
        <v>23906.19</v>
      </c>
      <c r="I13" s="545">
        <f>G13+H13</f>
        <v>207800</v>
      </c>
      <c r="J13" s="635" t="s">
        <v>14</v>
      </c>
      <c r="K13" s="633"/>
      <c r="L13" s="251">
        <f>SUM(L3:L12)</f>
        <v>0</v>
      </c>
      <c r="M13" s="251">
        <f>SUM(M3:M12)</f>
        <v>0</v>
      </c>
      <c r="N13" s="251">
        <f>SUM(N3:N12)</f>
        <v>0</v>
      </c>
    </row>
    <row r="14" spans="6:6">
      <c r="F14" s="124"/>
    </row>
    <row r="15" spans="6:6">
      <c r="F15" s="124"/>
    </row>
    <row r="17" ht="22" customHeight="1" spans="1:13">
      <c r="A17" s="184" t="s">
        <v>15</v>
      </c>
      <c r="B17" s="536">
        <v>1871689.65</v>
      </c>
      <c r="C17" s="537" t="s">
        <v>29</v>
      </c>
      <c r="D17" s="105">
        <f>C13+B17</f>
        <v>2147201.14</v>
      </c>
      <c r="E17" s="111"/>
      <c r="F17" s="538"/>
      <c r="G17" s="538"/>
      <c r="H17" s="538"/>
      <c r="I17" s="538"/>
      <c r="J17" s="538"/>
      <c r="K17" s="538"/>
      <c r="L17" s="538"/>
      <c r="M17" s="538"/>
    </row>
    <row r="18" ht="22" customHeight="1" spans="1:13">
      <c r="A18" s="190" t="s">
        <v>16</v>
      </c>
      <c r="B18" s="539">
        <v>78270.13</v>
      </c>
      <c r="C18" s="540" t="s">
        <v>17</v>
      </c>
      <c r="D18" s="110">
        <f>ROUND(D17*4.2%,2)</f>
        <v>90182.45</v>
      </c>
      <c r="E18" s="111"/>
      <c r="F18" s="538"/>
      <c r="G18" s="538"/>
      <c r="H18" s="538"/>
      <c r="I18" s="538"/>
      <c r="J18" s="538"/>
      <c r="K18" s="538"/>
      <c r="L18" s="538"/>
      <c r="M18" s="538"/>
    </row>
    <row r="19" ht="22" customHeight="1" spans="1:12">
      <c r="A19" s="190" t="s">
        <v>18</v>
      </c>
      <c r="B19" s="539">
        <v>0</v>
      </c>
      <c r="C19" s="540" t="s">
        <v>19</v>
      </c>
      <c r="D19" s="110">
        <f>D18-B18</f>
        <v>11912.32</v>
      </c>
      <c r="E19" s="31"/>
      <c r="F19" s="538"/>
      <c r="G19" s="538"/>
      <c r="H19" s="538"/>
      <c r="I19" s="538"/>
      <c r="J19" s="538"/>
      <c r="K19" s="538"/>
      <c r="L19" s="538"/>
    </row>
    <row r="20" ht="22" customHeight="1" spans="1:4">
      <c r="A20" s="203" t="s">
        <v>20</v>
      </c>
      <c r="B20" s="539">
        <f>D13-H13</f>
        <v>11910.27</v>
      </c>
      <c r="C20" s="541" t="s">
        <v>21</v>
      </c>
      <c r="D20" s="117">
        <f>D13-D19</f>
        <v>23904.14</v>
      </c>
    </row>
    <row r="21" ht="22" customHeight="1" spans="1:4">
      <c r="A21" s="203" t="s">
        <v>22</v>
      </c>
      <c r="B21" s="542">
        <f>B18+B20</f>
        <v>90180.4</v>
      </c>
      <c r="C21" s="87"/>
      <c r="D21" s="110"/>
    </row>
    <row r="22" ht="22" customHeight="1" spans="1:4">
      <c r="A22" s="203" t="s">
        <v>23</v>
      </c>
      <c r="B22" s="539">
        <f>B17+C13</f>
        <v>2147201.14</v>
      </c>
      <c r="C22" s="87"/>
      <c r="D22" s="110"/>
    </row>
    <row r="23" ht="22" customHeight="1" spans="1:4">
      <c r="A23" s="197" t="s">
        <v>24</v>
      </c>
      <c r="B23" s="92">
        <f>B21/B22</f>
        <v>0.0419990462560951</v>
      </c>
      <c r="C23" s="91"/>
      <c r="D23" s="122"/>
    </row>
    <row r="24" spans="2:4">
      <c r="B24" s="124"/>
      <c r="C24" s="124"/>
      <c r="D24" s="124"/>
    </row>
    <row r="26" spans="3:7">
      <c r="C26" s="29" t="s">
        <v>25</v>
      </c>
      <c r="F26" s="543"/>
      <c r="G26" s="543"/>
    </row>
    <row r="27" ht="16.5" customHeight="1" spans="7:7">
      <c r="G27" s="543"/>
    </row>
    <row r="28" ht="16.5" customHeight="1" spans="1:1">
      <c r="A28" s="75"/>
    </row>
    <row r="29" ht="16.5" customHeight="1"/>
    <row r="30" ht="16.5" customHeight="1"/>
    <row r="31" ht="16.5" customHeight="1"/>
    <row r="32" ht="16.5" customHeight="1"/>
    <row r="33" ht="16.5" customHeight="1"/>
  </sheetData>
  <mergeCells count="2">
    <mergeCell ref="A1:N1"/>
    <mergeCell ref="J13:K13"/>
  </mergeCells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F27" sqref="F27"/>
    </sheetView>
  </sheetViews>
  <sheetFormatPr defaultColWidth="9" defaultRowHeight="14.25"/>
  <cols>
    <col min="1" max="1" width="20.375" style="29" customWidth="1"/>
    <col min="2" max="2" width="12.625" style="29" customWidth="1"/>
    <col min="3" max="3" width="18.2583333333333" style="29" customWidth="1"/>
    <col min="4" max="4" width="13.2583333333333" style="29" customWidth="1"/>
    <col min="5" max="5" width="9.375" style="29" customWidth="1"/>
    <col min="6" max="6" width="17.125" style="29" customWidth="1"/>
    <col min="7" max="7" width="12.625" style="29" customWidth="1"/>
    <col min="8" max="8" width="9.375" style="29" customWidth="1"/>
    <col min="9" max="10" width="11.5" style="29" customWidth="1"/>
    <col min="11" max="11" width="10.375" style="29"/>
    <col min="12" max="13" width="9.375" style="29"/>
    <col min="14" max="16384" width="9" style="80"/>
  </cols>
  <sheetData>
    <row r="1" ht="27.75" spans="1:13">
      <c r="A1" s="81" t="s">
        <v>108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25"/>
    </row>
    <row r="2" spans="1:13">
      <c r="A2" s="83" t="s">
        <v>2</v>
      </c>
      <c r="B2" s="83" t="s">
        <v>6</v>
      </c>
      <c r="C2" s="83" t="s">
        <v>7</v>
      </c>
      <c r="D2" s="84" t="s">
        <v>5</v>
      </c>
      <c r="E2" s="85" t="s">
        <v>2</v>
      </c>
      <c r="F2" s="83" t="s">
        <v>6</v>
      </c>
      <c r="G2" s="83" t="s">
        <v>7</v>
      </c>
      <c r="H2" s="86" t="s">
        <v>5</v>
      </c>
      <c r="I2" s="126" t="s">
        <v>31</v>
      </c>
      <c r="J2" s="83" t="s">
        <v>2</v>
      </c>
      <c r="K2" s="83" t="s">
        <v>6</v>
      </c>
      <c r="L2" s="83" t="s">
        <v>7</v>
      </c>
      <c r="M2" s="127" t="s">
        <v>12</v>
      </c>
    </row>
    <row r="3" spans="1:13">
      <c r="A3" s="87" t="s">
        <v>109</v>
      </c>
      <c r="B3" s="88">
        <v>15929.2</v>
      </c>
      <c r="C3" s="88">
        <v>2070.8</v>
      </c>
      <c r="D3" s="89">
        <f t="shared" ref="D3:D15" si="0">SUM(B3:C3)</f>
        <v>18000</v>
      </c>
      <c r="E3" s="90">
        <v>25432432</v>
      </c>
      <c r="F3" s="88">
        <v>41628.31</v>
      </c>
      <c r="G3" s="88">
        <v>5411.69</v>
      </c>
      <c r="H3" s="43">
        <f>F3+G3</f>
        <v>47040</v>
      </c>
      <c r="I3" s="128"/>
      <c r="J3" s="39"/>
      <c r="K3" s="39"/>
      <c r="L3" s="39"/>
      <c r="M3" s="43"/>
    </row>
    <row r="4" spans="1:13">
      <c r="A4" s="87" t="s">
        <v>110</v>
      </c>
      <c r="B4" s="88">
        <v>44247.79</v>
      </c>
      <c r="C4" s="88">
        <v>5752.21</v>
      </c>
      <c r="D4" s="89">
        <f t="shared" si="0"/>
        <v>50000</v>
      </c>
      <c r="E4" s="90">
        <v>28148089</v>
      </c>
      <c r="F4" s="88">
        <v>14658.17</v>
      </c>
      <c r="G4" s="88">
        <v>1905.55</v>
      </c>
      <c r="H4" s="43">
        <f t="shared" ref="H3:H8" si="1">SUM(F4:G4)</f>
        <v>16563.72</v>
      </c>
      <c r="I4" s="128"/>
      <c r="J4" s="39"/>
      <c r="K4" s="39"/>
      <c r="L4" s="39"/>
      <c r="M4" s="43"/>
    </row>
    <row r="5" spans="1:13">
      <c r="A5" s="87"/>
      <c r="B5" s="88"/>
      <c r="C5" s="88"/>
      <c r="D5" s="89">
        <f t="shared" si="0"/>
        <v>0</v>
      </c>
      <c r="E5" s="90"/>
      <c r="F5" s="88"/>
      <c r="G5" s="88"/>
      <c r="H5" s="43">
        <f t="shared" si="1"/>
        <v>0</v>
      </c>
      <c r="I5" s="128"/>
      <c r="J5" s="39"/>
      <c r="K5" s="39"/>
      <c r="L5" s="39"/>
      <c r="M5" s="43"/>
    </row>
    <row r="6" spans="1:13">
      <c r="A6" s="87"/>
      <c r="B6" s="88"/>
      <c r="C6" s="88"/>
      <c r="D6" s="89">
        <f t="shared" si="0"/>
        <v>0</v>
      </c>
      <c r="E6" s="90"/>
      <c r="F6" s="88"/>
      <c r="G6" s="88"/>
      <c r="H6" s="43">
        <f t="shared" si="1"/>
        <v>0</v>
      </c>
      <c r="I6" s="128"/>
      <c r="J6" s="39"/>
      <c r="K6" s="39"/>
      <c r="L6" s="39"/>
      <c r="M6" s="43"/>
    </row>
    <row r="7" spans="1:13">
      <c r="A7" s="87"/>
      <c r="B7" s="88"/>
      <c r="C7" s="88"/>
      <c r="D7" s="89">
        <f t="shared" si="0"/>
        <v>0</v>
      </c>
      <c r="E7" s="90"/>
      <c r="F7" s="88"/>
      <c r="G7" s="88"/>
      <c r="H7" s="43">
        <f t="shared" si="1"/>
        <v>0</v>
      </c>
      <c r="I7" s="128"/>
      <c r="J7" s="39"/>
      <c r="K7" s="39"/>
      <c r="L7" s="39"/>
      <c r="M7" s="43"/>
    </row>
    <row r="8" spans="1:13">
      <c r="A8" s="87"/>
      <c r="B8" s="88"/>
      <c r="C8" s="88"/>
      <c r="D8" s="89">
        <f t="shared" si="0"/>
        <v>0</v>
      </c>
      <c r="E8" s="90"/>
      <c r="F8" s="88"/>
      <c r="G8" s="88"/>
      <c r="H8" s="43">
        <f t="shared" si="1"/>
        <v>0</v>
      </c>
      <c r="I8" s="128"/>
      <c r="J8" s="39"/>
      <c r="K8" s="39"/>
      <c r="L8" s="39"/>
      <c r="M8" s="43"/>
    </row>
    <row r="9" spans="1:13">
      <c r="A9" s="87"/>
      <c r="B9" s="88"/>
      <c r="C9" s="88"/>
      <c r="D9" s="89">
        <f t="shared" si="0"/>
        <v>0</v>
      </c>
      <c r="E9" s="90"/>
      <c r="F9" s="88"/>
      <c r="G9" s="88"/>
      <c r="H9" s="43"/>
      <c r="I9" s="128"/>
      <c r="J9" s="39"/>
      <c r="K9" s="39"/>
      <c r="L9" s="39"/>
      <c r="M9" s="43"/>
    </row>
    <row r="10" spans="1:13">
      <c r="A10" s="87"/>
      <c r="B10" s="88"/>
      <c r="C10" s="88"/>
      <c r="D10" s="89">
        <f t="shared" si="0"/>
        <v>0</v>
      </c>
      <c r="E10" s="90"/>
      <c r="F10" s="88"/>
      <c r="G10" s="88"/>
      <c r="H10" s="43"/>
      <c r="I10" s="128"/>
      <c r="J10" s="39"/>
      <c r="K10" s="39"/>
      <c r="L10" s="39"/>
      <c r="M10" s="43"/>
    </row>
    <row r="11" spans="1:13">
      <c r="A11" s="87"/>
      <c r="B11" s="88"/>
      <c r="C11" s="88"/>
      <c r="D11" s="89">
        <f t="shared" si="0"/>
        <v>0</v>
      </c>
      <c r="E11" s="90"/>
      <c r="F11" s="88"/>
      <c r="G11" s="88"/>
      <c r="H11" s="43"/>
      <c r="I11" s="128"/>
      <c r="J11" s="39"/>
      <c r="K11" s="39"/>
      <c r="L11" s="39"/>
      <c r="M11" s="43"/>
    </row>
    <row r="12" spans="1:13">
      <c r="A12" s="87"/>
      <c r="B12" s="88"/>
      <c r="C12" s="88"/>
      <c r="D12" s="89">
        <f t="shared" si="0"/>
        <v>0</v>
      </c>
      <c r="E12" s="90"/>
      <c r="F12" s="39"/>
      <c r="G12" s="39"/>
      <c r="H12" s="43"/>
      <c r="I12" s="128"/>
      <c r="J12" s="39"/>
      <c r="K12" s="39"/>
      <c r="L12" s="39"/>
      <c r="M12" s="43"/>
    </row>
    <row r="13" spans="1:13">
      <c r="A13" s="87"/>
      <c r="B13" s="39"/>
      <c r="C13" s="39"/>
      <c r="D13" s="89">
        <f t="shared" si="0"/>
        <v>0</v>
      </c>
      <c r="E13" s="90"/>
      <c r="F13" s="39"/>
      <c r="G13" s="39"/>
      <c r="H13" s="43"/>
      <c r="I13" s="128"/>
      <c r="J13" s="39"/>
      <c r="K13" s="39"/>
      <c r="L13" s="39"/>
      <c r="M13" s="43"/>
    </row>
    <row r="14" spans="1:13">
      <c r="A14" s="87"/>
      <c r="B14" s="39"/>
      <c r="C14" s="39"/>
      <c r="D14" s="89">
        <f t="shared" si="0"/>
        <v>0</v>
      </c>
      <c r="E14" s="90"/>
      <c r="F14" s="39"/>
      <c r="G14" s="39"/>
      <c r="H14" s="43"/>
      <c r="I14" s="128"/>
      <c r="J14" s="39"/>
      <c r="K14" s="39"/>
      <c r="L14" s="39"/>
      <c r="M14" s="43"/>
    </row>
    <row r="15" ht="15" spans="1:13">
      <c r="A15" s="91"/>
      <c r="B15" s="58"/>
      <c r="C15" s="58"/>
      <c r="D15" s="92">
        <f t="shared" si="0"/>
        <v>0</v>
      </c>
      <c r="E15" s="93"/>
      <c r="F15" s="58"/>
      <c r="G15" s="58"/>
      <c r="H15" s="94"/>
      <c r="I15" s="129"/>
      <c r="J15" s="58"/>
      <c r="K15" s="58"/>
      <c r="L15" s="58"/>
      <c r="M15" s="94"/>
    </row>
    <row r="16" ht="15" spans="1:13">
      <c r="A16" s="95" t="s">
        <v>12</v>
      </c>
      <c r="B16" s="96">
        <f t="shared" ref="B16:I16" si="2">SUM(B3:B15)</f>
        <v>60176.99</v>
      </c>
      <c r="C16" s="96">
        <f t="shared" si="2"/>
        <v>7823.01</v>
      </c>
      <c r="D16" s="97">
        <f t="shared" si="2"/>
        <v>68000</v>
      </c>
      <c r="E16" s="98"/>
      <c r="F16" s="99">
        <f t="shared" si="2"/>
        <v>56286.48</v>
      </c>
      <c r="G16" s="99">
        <f t="shared" si="2"/>
        <v>7317.24</v>
      </c>
      <c r="H16" s="100">
        <f t="shared" si="2"/>
        <v>63603.72</v>
      </c>
      <c r="I16" s="130">
        <f t="shared" si="2"/>
        <v>0</v>
      </c>
      <c r="J16" s="96">
        <f t="shared" ref="J16:L16" si="3">SUM(J4:J15)</f>
        <v>0</v>
      </c>
      <c r="K16" s="96">
        <f t="shared" si="3"/>
        <v>0</v>
      </c>
      <c r="L16" s="96">
        <f t="shared" si="3"/>
        <v>0</v>
      </c>
      <c r="M16" s="131">
        <f>SUM(M3:M15)</f>
        <v>0</v>
      </c>
    </row>
    <row r="17" ht="15" spans="1:13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ht="16.5" spans="1:12">
      <c r="A18" s="102" t="s">
        <v>15</v>
      </c>
      <c r="B18" s="103">
        <v>568268.75</v>
      </c>
      <c r="C18" s="133" t="s">
        <v>32</v>
      </c>
      <c r="D18" s="105">
        <f>B16+B18</f>
        <v>628445.74</v>
      </c>
      <c r="E18" s="106"/>
      <c r="F18" s="101"/>
      <c r="G18" s="101"/>
      <c r="H18" s="101"/>
      <c r="I18" s="101"/>
      <c r="J18" s="101"/>
      <c r="K18" s="101"/>
      <c r="L18" s="101"/>
    </row>
    <row r="19" ht="16.5" spans="1:12">
      <c r="A19" s="107" t="s">
        <v>16</v>
      </c>
      <c r="B19" s="108">
        <v>6019.07</v>
      </c>
      <c r="C19" s="134" t="s">
        <v>17</v>
      </c>
      <c r="D19" s="110">
        <f>D18*1%</f>
        <v>6284.4574</v>
      </c>
      <c r="E19" s="111"/>
      <c r="F19" s="101"/>
      <c r="G19" s="101"/>
      <c r="H19" s="101"/>
      <c r="I19" s="101"/>
      <c r="J19" s="101"/>
      <c r="K19" s="101"/>
      <c r="L19" s="101"/>
    </row>
    <row r="20" spans="1:10">
      <c r="A20" s="107" t="s">
        <v>18</v>
      </c>
      <c r="B20" s="112">
        <v>0</v>
      </c>
      <c r="C20" s="135" t="s">
        <v>19</v>
      </c>
      <c r="D20" s="110">
        <f>D19-B19</f>
        <v>265.387400000001</v>
      </c>
      <c r="E20" s="101"/>
      <c r="F20" s="101"/>
      <c r="G20" s="101"/>
      <c r="H20" s="101"/>
      <c r="I20" s="101"/>
      <c r="J20" s="101"/>
    </row>
    <row r="21" ht="16.5" spans="1:11">
      <c r="A21" s="114" t="s">
        <v>20</v>
      </c>
      <c r="B21" s="115">
        <f>C16-G16</f>
        <v>505.77</v>
      </c>
      <c r="C21" s="136" t="s">
        <v>21</v>
      </c>
      <c r="D21" s="117">
        <f>C16-D20</f>
        <v>7557.6226</v>
      </c>
      <c r="E21" s="106"/>
      <c r="F21" s="101"/>
      <c r="G21" s="101"/>
      <c r="H21" s="101"/>
      <c r="I21" s="101"/>
      <c r="J21" s="101"/>
      <c r="K21" s="124"/>
    </row>
    <row r="22" ht="18.75" spans="1:13">
      <c r="A22" s="114" t="s">
        <v>33</v>
      </c>
      <c r="B22" s="115">
        <f>B21+B19</f>
        <v>6524.84</v>
      </c>
      <c r="C22" s="39"/>
      <c r="D22" s="110"/>
      <c r="E22" s="111"/>
      <c r="F22" s="101"/>
      <c r="G22" s="118"/>
      <c r="H22" s="118"/>
      <c r="I22" s="132"/>
      <c r="J22" s="132"/>
      <c r="K22" s="101"/>
      <c r="L22" s="101"/>
      <c r="M22" s="101"/>
    </row>
    <row r="23" ht="18.75" spans="1:13">
      <c r="A23" s="114" t="s">
        <v>32</v>
      </c>
      <c r="B23" s="115">
        <f>B18+B16</f>
        <v>628445.74</v>
      </c>
      <c r="C23" s="135"/>
      <c r="D23" s="110"/>
      <c r="F23" s="101"/>
      <c r="G23" s="119"/>
      <c r="H23" s="118"/>
      <c r="M23" s="101"/>
    </row>
    <row r="24" ht="19.5" spans="1:8">
      <c r="A24" s="120" t="s">
        <v>111</v>
      </c>
      <c r="B24" s="121">
        <f>B22/B23</f>
        <v>0.0103825033486582</v>
      </c>
      <c r="C24" s="137"/>
      <c r="D24" s="122"/>
      <c r="E24" s="101"/>
      <c r="F24" s="101"/>
      <c r="G24" s="123"/>
      <c r="H24" s="118"/>
    </row>
    <row r="25" spans="1:8">
      <c r="A25" s="101"/>
      <c r="B25" s="101"/>
      <c r="C25" s="101"/>
      <c r="D25" s="124"/>
      <c r="G25" s="101"/>
      <c r="H25" s="101"/>
    </row>
    <row r="28" spans="1:1">
      <c r="A28" s="29" t="s">
        <v>40</v>
      </c>
    </row>
    <row r="30" spans="4:4">
      <c r="D30" s="29" t="s">
        <v>25</v>
      </c>
    </row>
  </sheetData>
  <mergeCells count="1">
    <mergeCell ref="A1:M1"/>
  </mergeCells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G22" sqref="G22"/>
    </sheetView>
  </sheetViews>
  <sheetFormatPr defaultColWidth="9" defaultRowHeight="14.25"/>
  <cols>
    <col min="1" max="1" width="20.375" style="29" customWidth="1"/>
    <col min="2" max="2" width="12.625" style="29" customWidth="1"/>
    <col min="3" max="3" width="18.2583333333333" style="29" customWidth="1"/>
    <col min="4" max="4" width="13.2583333333333" style="29" customWidth="1"/>
    <col min="5" max="5" width="9.375" style="29" customWidth="1"/>
    <col min="6" max="6" width="13.375" style="29" customWidth="1"/>
    <col min="7" max="7" width="12.625" style="29" customWidth="1"/>
    <col min="8" max="8" width="9.375" style="29" customWidth="1"/>
    <col min="9" max="10" width="11.5" style="29" customWidth="1"/>
    <col min="11" max="11" width="10.375" style="29"/>
    <col min="12" max="13" width="9.375" style="29"/>
    <col min="14" max="16384" width="9" style="80"/>
  </cols>
  <sheetData>
    <row r="1" ht="27.75" spans="1:13">
      <c r="A1" s="81" t="s">
        <v>112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25"/>
    </row>
    <row r="2" ht="16" customHeight="1" spans="1:13">
      <c r="A2" s="83" t="s">
        <v>2</v>
      </c>
      <c r="B2" s="83" t="s">
        <v>6</v>
      </c>
      <c r="C2" s="83" t="s">
        <v>7</v>
      </c>
      <c r="D2" s="84" t="s">
        <v>5</v>
      </c>
      <c r="E2" s="85" t="s">
        <v>2</v>
      </c>
      <c r="F2" s="83" t="s">
        <v>6</v>
      </c>
      <c r="G2" s="83" t="s">
        <v>7</v>
      </c>
      <c r="H2" s="86" t="s">
        <v>5</v>
      </c>
      <c r="I2" s="126" t="s">
        <v>31</v>
      </c>
      <c r="J2" s="83" t="s">
        <v>2</v>
      </c>
      <c r="K2" s="83" t="s">
        <v>6</v>
      </c>
      <c r="L2" s="83" t="s">
        <v>7</v>
      </c>
      <c r="M2" s="127" t="s">
        <v>12</v>
      </c>
    </row>
    <row r="3" ht="16" customHeight="1" spans="1:13">
      <c r="A3" s="87"/>
      <c r="B3" s="88">
        <v>0</v>
      </c>
      <c r="C3" s="88">
        <v>0</v>
      </c>
      <c r="D3" s="89">
        <f t="shared" ref="D3:D9" si="0">SUM(B3:C3)</f>
        <v>0</v>
      </c>
      <c r="E3" s="90"/>
      <c r="F3" s="88"/>
      <c r="G3" s="88"/>
      <c r="H3" s="43">
        <f>F3+G3</f>
        <v>0</v>
      </c>
      <c r="I3" s="128"/>
      <c r="J3" s="39"/>
      <c r="K3" s="39"/>
      <c r="L3" s="39"/>
      <c r="M3" s="43"/>
    </row>
    <row r="4" ht="16" customHeight="1" spans="1:13">
      <c r="A4" s="87"/>
      <c r="B4" s="88"/>
      <c r="C4" s="88"/>
      <c r="D4" s="89">
        <f t="shared" si="0"/>
        <v>0</v>
      </c>
      <c r="E4" s="90"/>
      <c r="F4" s="88"/>
      <c r="G4" s="88"/>
      <c r="H4" s="43">
        <f>SUM(F4:G4)</f>
        <v>0</v>
      </c>
      <c r="I4" s="128"/>
      <c r="J4" s="39"/>
      <c r="K4" s="39"/>
      <c r="L4" s="39"/>
      <c r="M4" s="43"/>
    </row>
    <row r="5" ht="16" customHeight="1" spans="1:13">
      <c r="A5" s="87"/>
      <c r="B5" s="88"/>
      <c r="C5" s="88"/>
      <c r="D5" s="89">
        <f t="shared" si="0"/>
        <v>0</v>
      </c>
      <c r="E5" s="90"/>
      <c r="F5" s="88"/>
      <c r="G5" s="88"/>
      <c r="H5" s="43">
        <f>SUM(F5:G5)</f>
        <v>0</v>
      </c>
      <c r="I5" s="128"/>
      <c r="J5" s="39"/>
      <c r="K5" s="39"/>
      <c r="L5" s="39"/>
      <c r="M5" s="43"/>
    </row>
    <row r="6" ht="16" customHeight="1" spans="1:13">
      <c r="A6" s="87"/>
      <c r="B6" s="88"/>
      <c r="C6" s="88"/>
      <c r="D6" s="89">
        <f t="shared" si="0"/>
        <v>0</v>
      </c>
      <c r="E6" s="90"/>
      <c r="F6" s="88"/>
      <c r="G6" s="88"/>
      <c r="H6" s="43">
        <f>SUM(F6:G6)</f>
        <v>0</v>
      </c>
      <c r="I6" s="128"/>
      <c r="J6" s="39"/>
      <c r="K6" s="39"/>
      <c r="L6" s="39"/>
      <c r="M6" s="43"/>
    </row>
    <row r="7" ht="16" customHeight="1" spans="1:13">
      <c r="A7" s="87"/>
      <c r="B7" s="88"/>
      <c r="C7" s="88"/>
      <c r="D7" s="89">
        <f t="shared" si="0"/>
        <v>0</v>
      </c>
      <c r="E7" s="90"/>
      <c r="F7" s="88"/>
      <c r="G7" s="88"/>
      <c r="H7" s="43">
        <f>SUM(F7:G7)</f>
        <v>0</v>
      </c>
      <c r="I7" s="128"/>
      <c r="J7" s="39"/>
      <c r="K7" s="39"/>
      <c r="L7" s="39"/>
      <c r="M7" s="43"/>
    </row>
    <row r="8" ht="16" customHeight="1" spans="1:13">
      <c r="A8" s="87"/>
      <c r="B8" s="39"/>
      <c r="C8" s="39"/>
      <c r="D8" s="89">
        <f t="shared" si="0"/>
        <v>0</v>
      </c>
      <c r="E8" s="90"/>
      <c r="F8" s="39"/>
      <c r="G8" s="39"/>
      <c r="H8" s="43"/>
      <c r="I8" s="128"/>
      <c r="J8" s="39"/>
      <c r="K8" s="39"/>
      <c r="L8" s="39"/>
      <c r="M8" s="43"/>
    </row>
    <row r="9" ht="16" customHeight="1" spans="1:13">
      <c r="A9" s="91"/>
      <c r="B9" s="58"/>
      <c r="C9" s="58"/>
      <c r="D9" s="92">
        <f t="shared" si="0"/>
        <v>0</v>
      </c>
      <c r="E9" s="93"/>
      <c r="F9" s="58"/>
      <c r="G9" s="58"/>
      <c r="H9" s="94"/>
      <c r="I9" s="129"/>
      <c r="J9" s="58"/>
      <c r="K9" s="58"/>
      <c r="L9" s="58"/>
      <c r="M9" s="94"/>
    </row>
    <row r="10" ht="16" customHeight="1" spans="1:13">
      <c r="A10" s="95" t="s">
        <v>12</v>
      </c>
      <c r="B10" s="96">
        <f t="shared" ref="B10:I10" si="1">SUM(B3:B9)</f>
        <v>0</v>
      </c>
      <c r="C10" s="96">
        <f t="shared" si="1"/>
        <v>0</v>
      </c>
      <c r="D10" s="97">
        <f t="shared" si="1"/>
        <v>0</v>
      </c>
      <c r="E10" s="98"/>
      <c r="F10" s="99">
        <f t="shared" si="1"/>
        <v>0</v>
      </c>
      <c r="G10" s="99">
        <f t="shared" si="1"/>
        <v>0</v>
      </c>
      <c r="H10" s="100">
        <f t="shared" si="1"/>
        <v>0</v>
      </c>
      <c r="I10" s="130">
        <f t="shared" si="1"/>
        <v>0</v>
      </c>
      <c r="J10" s="96">
        <f>SUM(J4:J9)</f>
        <v>0</v>
      </c>
      <c r="K10" s="96">
        <f>SUM(K4:K9)</f>
        <v>0</v>
      </c>
      <c r="L10" s="96">
        <f>SUM(L4:L9)</f>
        <v>0</v>
      </c>
      <c r="M10" s="131">
        <f>SUM(M3:M9)</f>
        <v>0</v>
      </c>
    </row>
    <row r="11" ht="16" customHeight="1" spans="1:13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ht="16" customHeight="1" spans="1:12">
      <c r="A12" s="102" t="s">
        <v>15</v>
      </c>
      <c r="B12" s="103">
        <v>628445.74</v>
      </c>
      <c r="C12" s="104" t="s">
        <v>32</v>
      </c>
      <c r="D12" s="105">
        <f>B10+B12</f>
        <v>628445.74</v>
      </c>
      <c r="E12" s="106"/>
      <c r="F12" s="101"/>
      <c r="G12" s="101"/>
      <c r="H12" s="101"/>
      <c r="I12" s="101"/>
      <c r="J12" s="101"/>
      <c r="K12" s="101"/>
      <c r="L12" s="101"/>
    </row>
    <row r="13" ht="16" customHeight="1" spans="1:12">
      <c r="A13" s="107" t="s">
        <v>16</v>
      </c>
      <c r="B13" s="108">
        <v>6524.84</v>
      </c>
      <c r="C13" s="109" t="s">
        <v>17</v>
      </c>
      <c r="D13" s="110">
        <f>D12*1%</f>
        <v>6284.4574</v>
      </c>
      <c r="E13" s="111"/>
      <c r="F13" s="101"/>
      <c r="G13" s="101"/>
      <c r="H13" s="101"/>
      <c r="I13" s="101"/>
      <c r="J13" s="101"/>
      <c r="K13" s="101"/>
      <c r="L13" s="101"/>
    </row>
    <row r="14" ht="16" customHeight="1" spans="1:10">
      <c r="A14" s="107" t="s">
        <v>18</v>
      </c>
      <c r="B14" s="112">
        <v>0</v>
      </c>
      <c r="C14" s="113" t="s">
        <v>19</v>
      </c>
      <c r="D14" s="110">
        <f>D13-B13</f>
        <v>-240.3826</v>
      </c>
      <c r="E14" s="101"/>
      <c r="F14" s="101"/>
      <c r="G14" s="101"/>
      <c r="H14" s="101"/>
      <c r="I14" s="101"/>
      <c r="J14" s="101"/>
    </row>
    <row r="15" ht="16" customHeight="1" spans="1:11">
      <c r="A15" s="114" t="s">
        <v>20</v>
      </c>
      <c r="B15" s="115">
        <f>C10-G10</f>
        <v>0</v>
      </c>
      <c r="C15" s="116" t="s">
        <v>21</v>
      </c>
      <c r="D15" s="117">
        <f>C10-D14</f>
        <v>240.3826</v>
      </c>
      <c r="E15" s="106"/>
      <c r="F15" s="101"/>
      <c r="G15" s="101"/>
      <c r="H15" s="101"/>
      <c r="I15" s="101"/>
      <c r="J15" s="101"/>
      <c r="K15" s="124"/>
    </row>
    <row r="16" ht="16" customHeight="1" spans="1:13">
      <c r="A16" s="114" t="s">
        <v>33</v>
      </c>
      <c r="B16" s="115">
        <f>B15+B13</f>
        <v>6524.84</v>
      </c>
      <c r="C16" s="90"/>
      <c r="D16" s="110"/>
      <c r="E16" s="111"/>
      <c r="F16" s="101"/>
      <c r="G16" s="118"/>
      <c r="H16" s="118"/>
      <c r="I16" s="132"/>
      <c r="J16" s="132"/>
      <c r="K16" s="101"/>
      <c r="L16" s="101"/>
      <c r="M16" s="101"/>
    </row>
    <row r="17" ht="16" customHeight="1" spans="1:13">
      <c r="A17" s="114" t="s">
        <v>32</v>
      </c>
      <c r="B17" s="115">
        <f>B12+B10</f>
        <v>628445.74</v>
      </c>
      <c r="C17" s="113"/>
      <c r="D17" s="110"/>
      <c r="F17" s="101"/>
      <c r="G17" s="119"/>
      <c r="H17" s="118"/>
      <c r="M17" s="101"/>
    </row>
    <row r="18" ht="16" customHeight="1" spans="1:8">
      <c r="A18" s="120" t="s">
        <v>111</v>
      </c>
      <c r="B18" s="121">
        <f>B16/B17</f>
        <v>0.0103825033486582</v>
      </c>
      <c r="C18" s="120"/>
      <c r="D18" s="122"/>
      <c r="E18" s="101"/>
      <c r="F18" s="101"/>
      <c r="G18" s="123"/>
      <c r="H18" s="118"/>
    </row>
    <row r="19" spans="1:8">
      <c r="A19" s="101"/>
      <c r="B19" s="101"/>
      <c r="C19" s="101"/>
      <c r="D19" s="124"/>
      <c r="G19" s="101"/>
      <c r="H19" s="101"/>
    </row>
    <row r="22" spans="1:1">
      <c r="A22" s="29" t="s">
        <v>40</v>
      </c>
    </row>
    <row r="24" spans="4:4">
      <c r="D24" s="29" t="s">
        <v>25</v>
      </c>
    </row>
  </sheetData>
  <mergeCells count="1">
    <mergeCell ref="A1:M1"/>
  </mergeCells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I3" sqref="I3"/>
    </sheetView>
  </sheetViews>
  <sheetFormatPr defaultColWidth="9" defaultRowHeight="13.5"/>
  <cols>
    <col min="1" max="5" width="18" customWidth="1"/>
    <col min="6" max="8" width="10.5" customWidth="1"/>
  </cols>
  <sheetData>
    <row r="1" ht="19.5" spans="1:13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9.5" spans="1:13">
      <c r="A2" s="3" t="s">
        <v>42</v>
      </c>
      <c r="B2" s="4"/>
      <c r="C2" s="4"/>
      <c r="D2" s="4"/>
      <c r="E2" s="5" t="s">
        <v>43</v>
      </c>
      <c r="F2" s="6"/>
      <c r="G2" s="6"/>
      <c r="H2" s="7"/>
      <c r="I2" s="60" t="s">
        <v>31</v>
      </c>
      <c r="J2" s="61"/>
      <c r="K2" s="62"/>
      <c r="L2" s="62"/>
      <c r="M2" s="63"/>
    </row>
    <row r="3" ht="15" spans="1:13">
      <c r="A3" s="8" t="s">
        <v>2</v>
      </c>
      <c r="B3" s="9" t="s">
        <v>3</v>
      </c>
      <c r="C3" s="9" t="s">
        <v>4</v>
      </c>
      <c r="D3" s="10" t="s">
        <v>5</v>
      </c>
      <c r="E3" s="11" t="s">
        <v>2</v>
      </c>
      <c r="F3" s="12" t="s">
        <v>6</v>
      </c>
      <c r="G3" s="12" t="s">
        <v>7</v>
      </c>
      <c r="H3" s="13" t="s">
        <v>5</v>
      </c>
      <c r="I3" s="64" t="s">
        <v>44</v>
      </c>
      <c r="J3" s="65" t="s">
        <v>2</v>
      </c>
      <c r="K3" s="66" t="s">
        <v>6</v>
      </c>
      <c r="L3" s="66" t="s">
        <v>7</v>
      </c>
      <c r="M3" s="67" t="s">
        <v>5</v>
      </c>
    </row>
    <row r="4" ht="14.25" spans="1:13">
      <c r="A4" s="14"/>
      <c r="B4" s="15">
        <v>111477.24</v>
      </c>
      <c r="C4" s="15">
        <v>11315.22</v>
      </c>
      <c r="D4" s="16">
        <f>SUM(B4:C4)</f>
        <v>122792.46</v>
      </c>
      <c r="E4" s="17" t="s">
        <v>46</v>
      </c>
      <c r="F4" s="18">
        <v>76749.92</v>
      </c>
      <c r="G4" s="19">
        <v>9977.49</v>
      </c>
      <c r="H4" s="20">
        <f>SUM(F4:G4)</f>
        <v>86727.41</v>
      </c>
      <c r="I4" s="68"/>
      <c r="J4" s="69"/>
      <c r="K4" s="69"/>
      <c r="L4" s="69"/>
      <c r="M4" s="70"/>
    </row>
    <row r="5" ht="14.25" spans="1:13">
      <c r="A5" s="14"/>
      <c r="B5" s="15"/>
      <c r="C5" s="15"/>
      <c r="D5" s="16"/>
      <c r="E5" s="17"/>
      <c r="F5" s="18"/>
      <c r="G5" s="19"/>
      <c r="H5" s="20"/>
      <c r="I5" s="71"/>
      <c r="J5" s="72"/>
      <c r="K5" s="72"/>
      <c r="L5" s="72"/>
      <c r="M5" s="73"/>
    </row>
    <row r="6" ht="14.25" spans="1:13">
      <c r="A6" s="14"/>
      <c r="B6" s="15"/>
      <c r="C6" s="15"/>
      <c r="D6" s="16"/>
      <c r="E6" s="21"/>
      <c r="F6" s="18"/>
      <c r="G6" s="19"/>
      <c r="H6" s="20">
        <f>F6+G6</f>
        <v>0</v>
      </c>
      <c r="I6" s="71"/>
      <c r="J6" s="72"/>
      <c r="K6" s="72"/>
      <c r="L6" s="72"/>
      <c r="M6" s="73"/>
    </row>
    <row r="7" ht="14.25" spans="1:13">
      <c r="A7" s="14"/>
      <c r="B7" s="22"/>
      <c r="C7" s="22"/>
      <c r="D7" s="16"/>
      <c r="E7" s="21"/>
      <c r="F7" s="23"/>
      <c r="G7" s="19"/>
      <c r="H7" s="24">
        <f>F7+G7</f>
        <v>0</v>
      </c>
      <c r="I7" s="71"/>
      <c r="J7" s="72"/>
      <c r="K7" s="72"/>
      <c r="L7" s="72"/>
      <c r="M7" s="73"/>
    </row>
    <row r="8" ht="14.25" spans="1:13">
      <c r="A8" s="14"/>
      <c r="B8" s="15"/>
      <c r="C8" s="15"/>
      <c r="D8" s="16"/>
      <c r="E8" s="21"/>
      <c r="F8" s="18"/>
      <c r="G8" s="19"/>
      <c r="H8" s="20">
        <f>F8+G8</f>
        <v>0</v>
      </c>
      <c r="I8" s="71"/>
      <c r="J8" s="72"/>
      <c r="K8" s="72"/>
      <c r="L8" s="72"/>
      <c r="M8" s="73"/>
    </row>
    <row r="9" ht="14.25" spans="1:13">
      <c r="A9" s="14"/>
      <c r="B9" s="22"/>
      <c r="C9" s="22"/>
      <c r="D9" s="16"/>
      <c r="E9" s="21"/>
      <c r="F9" s="18"/>
      <c r="G9" s="19"/>
      <c r="H9" s="20">
        <f>F9+G9</f>
        <v>0</v>
      </c>
      <c r="I9" s="71"/>
      <c r="J9" s="72"/>
      <c r="K9" s="72"/>
      <c r="L9" s="72"/>
      <c r="M9" s="73"/>
    </row>
    <row r="10" ht="15" spans="1:13">
      <c r="A10" s="25" t="s">
        <v>12</v>
      </c>
      <c r="B10" s="26">
        <f>SUM(B4:B9)</f>
        <v>111477.24</v>
      </c>
      <c r="C10" s="26">
        <f>SUM(C4:C9)</f>
        <v>11315.22</v>
      </c>
      <c r="D10" s="27">
        <f>SUM(B10:C10)</f>
        <v>122792.46</v>
      </c>
      <c r="E10" s="28"/>
      <c r="F10" s="26">
        <f>SUM(F4:F9)</f>
        <v>76749.92</v>
      </c>
      <c r="G10" s="26">
        <f>SUM(G4:G9)</f>
        <v>9977.49</v>
      </c>
      <c r="H10" s="27">
        <f>SUM(H4:H9)</f>
        <v>86727.41</v>
      </c>
      <c r="I10" s="74"/>
      <c r="J10" s="26"/>
      <c r="K10" s="26">
        <f>SUM(K4:K9)</f>
        <v>0</v>
      </c>
      <c r="L10" s="26">
        <f>SUM(L4:L9)</f>
        <v>0</v>
      </c>
      <c r="M10" s="27">
        <f>SUM(M4:M9)</f>
        <v>0</v>
      </c>
    </row>
    <row r="11" ht="15" spans="1:13">
      <c r="A11" s="29"/>
      <c r="B11" s="29"/>
      <c r="C11" s="29"/>
      <c r="D11" s="29"/>
      <c r="E11" s="30"/>
      <c r="F11" s="31"/>
      <c r="G11" s="31"/>
      <c r="H11" s="31"/>
      <c r="I11" s="75"/>
      <c r="J11" s="75"/>
      <c r="K11" s="29"/>
      <c r="L11" s="29"/>
      <c r="M11" s="29"/>
    </row>
    <row r="12" ht="14.25" spans="1:13">
      <c r="A12" s="32" t="s">
        <v>15</v>
      </c>
      <c r="B12" s="33"/>
      <c r="C12" s="9"/>
      <c r="D12" s="34"/>
      <c r="E12" s="35"/>
      <c r="F12" s="36"/>
      <c r="G12" s="36"/>
      <c r="H12" s="36"/>
      <c r="I12" s="75"/>
      <c r="J12" s="75"/>
      <c r="K12" s="29"/>
      <c r="L12" s="29"/>
      <c r="M12" s="29"/>
    </row>
    <row r="13" ht="18.75" spans="1:13">
      <c r="A13" s="37" t="s">
        <v>47</v>
      </c>
      <c r="B13" s="38"/>
      <c r="C13" s="39"/>
      <c r="D13" s="40" t="s">
        <v>48</v>
      </c>
      <c r="E13" s="41">
        <f>B10+B12</f>
        <v>111477.24</v>
      </c>
      <c r="F13" s="29"/>
      <c r="G13" s="31"/>
      <c r="H13" s="31"/>
      <c r="I13" s="76"/>
      <c r="J13" s="76"/>
      <c r="K13" s="77"/>
      <c r="L13" s="77"/>
      <c r="M13" s="77"/>
    </row>
    <row r="14" ht="18.75" spans="1:13">
      <c r="A14" s="37" t="s">
        <v>49</v>
      </c>
      <c r="B14" s="42">
        <v>0</v>
      </c>
      <c r="C14" s="39"/>
      <c r="D14" s="40" t="s">
        <v>50</v>
      </c>
      <c r="E14" s="43">
        <f>ROUND(E13*0.012,2)</f>
        <v>1337.73</v>
      </c>
      <c r="F14" s="29"/>
      <c r="G14" s="44"/>
      <c r="H14" s="44"/>
      <c r="I14" s="76"/>
      <c r="J14" s="76"/>
      <c r="K14" s="77"/>
      <c r="L14" s="77"/>
      <c r="M14" s="77"/>
    </row>
    <row r="15" ht="14.25" spans="1:13">
      <c r="A15" s="37" t="s">
        <v>20</v>
      </c>
      <c r="B15" s="45">
        <f>C10-G10-B14</f>
        <v>1337.73</v>
      </c>
      <c r="C15" s="46">
        <f>C16-B13</f>
        <v>1337.72688</v>
      </c>
      <c r="D15" s="40" t="s">
        <v>51</v>
      </c>
      <c r="E15" s="47">
        <f>E14-B13</f>
        <v>1337.73</v>
      </c>
      <c r="F15" s="48"/>
      <c r="G15" s="48"/>
      <c r="H15" s="48"/>
      <c r="I15" s="78"/>
      <c r="J15" s="78"/>
      <c r="K15" s="79"/>
      <c r="L15" s="79"/>
      <c r="M15" s="79"/>
    </row>
    <row r="16" ht="16.5" spans="1:13">
      <c r="A16" s="37" t="s">
        <v>22</v>
      </c>
      <c r="B16" s="45">
        <f>B15+B13</f>
        <v>1337.73</v>
      </c>
      <c r="C16" s="49">
        <f>C17*0.012</f>
        <v>1337.72688</v>
      </c>
      <c r="D16" s="50" t="s">
        <v>21</v>
      </c>
      <c r="E16" s="41">
        <f>C10-E15</f>
        <v>9977.49</v>
      </c>
      <c r="F16" s="51"/>
      <c r="G16" s="51"/>
      <c r="H16" s="51"/>
      <c r="I16" s="75"/>
      <c r="J16" s="75"/>
      <c r="K16" s="29"/>
      <c r="L16" s="29"/>
      <c r="M16" s="29"/>
    </row>
    <row r="17" ht="15.75" spans="1:13">
      <c r="A17" s="37" t="s">
        <v>48</v>
      </c>
      <c r="B17" s="52">
        <f>B12+B10</f>
        <v>111477.24</v>
      </c>
      <c r="C17" s="49">
        <f>B12+B10</f>
        <v>111477.24</v>
      </c>
      <c r="D17" s="53"/>
      <c r="E17" s="54"/>
      <c r="F17" s="51"/>
      <c r="G17" s="51"/>
      <c r="H17" s="51"/>
      <c r="I17" s="75"/>
      <c r="J17" s="75"/>
      <c r="K17" s="29"/>
      <c r="L17" s="29"/>
      <c r="M17" s="29"/>
    </row>
    <row r="18" ht="16.5" spans="1:13">
      <c r="A18" s="55" t="s">
        <v>55</v>
      </c>
      <c r="B18" s="56">
        <f>B16/B17</f>
        <v>0.0120000279877758</v>
      </c>
      <c r="C18" s="57"/>
      <c r="D18" s="58"/>
      <c r="E18" s="59"/>
      <c r="F18" s="51"/>
      <c r="G18" s="51"/>
      <c r="H18" s="51"/>
      <c r="I18" s="75"/>
      <c r="J18" s="75"/>
      <c r="K18" s="29"/>
      <c r="L18" s="29"/>
      <c r="M18" s="29"/>
    </row>
  </sheetData>
  <mergeCells count="5">
    <mergeCell ref="A1:M1"/>
    <mergeCell ref="A2:D2"/>
    <mergeCell ref="E2:H2"/>
    <mergeCell ref="I2:M2"/>
    <mergeCell ref="I13:M1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I3" sqref="I3"/>
    </sheetView>
  </sheetViews>
  <sheetFormatPr defaultColWidth="9" defaultRowHeight="14.25"/>
  <cols>
    <col min="1" max="1" width="20.375" style="51" customWidth="1"/>
    <col min="2" max="2" width="12.625" style="51" customWidth="1"/>
    <col min="3" max="3" width="18.2583333333333" style="51" customWidth="1"/>
    <col min="4" max="4" width="13.2583333333333" style="51" customWidth="1"/>
    <col min="5" max="5" width="9.375" style="51" customWidth="1"/>
    <col min="6" max="6" width="17.125" style="51" customWidth="1"/>
    <col min="7" max="7" width="12.625" style="51" customWidth="1"/>
    <col min="8" max="8" width="9.375" style="51" customWidth="1"/>
    <col min="9" max="10" width="11.5" style="51" customWidth="1"/>
    <col min="11" max="11" width="10.375" style="51"/>
    <col min="12" max="13" width="9.375" style="51"/>
    <col min="14" max="16384" width="9" style="51"/>
  </cols>
  <sheetData>
    <row r="1" s="51" customFormat="1" ht="27.75" spans="1:13">
      <c r="A1" s="81" t="s">
        <v>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25"/>
    </row>
    <row r="2" s="569" customFormat="1" spans="1:13">
      <c r="A2" s="85" t="s">
        <v>2</v>
      </c>
      <c r="B2" s="83" t="s">
        <v>3</v>
      </c>
      <c r="C2" s="83" t="s">
        <v>4</v>
      </c>
      <c r="D2" s="627" t="s">
        <v>5</v>
      </c>
      <c r="E2" s="85" t="s">
        <v>2</v>
      </c>
      <c r="F2" s="83" t="s">
        <v>6</v>
      </c>
      <c r="G2" s="83" t="s">
        <v>7</v>
      </c>
      <c r="H2" s="86" t="s">
        <v>5</v>
      </c>
      <c r="I2" s="85" t="s">
        <v>31</v>
      </c>
      <c r="J2" s="83" t="s">
        <v>2</v>
      </c>
      <c r="K2" s="83" t="s">
        <v>6</v>
      </c>
      <c r="L2" s="83" t="s">
        <v>7</v>
      </c>
      <c r="M2" s="86" t="s">
        <v>12</v>
      </c>
    </row>
    <row r="3" s="51" customFormat="1" spans="1:13">
      <c r="A3" s="87"/>
      <c r="B3" s="88"/>
      <c r="C3" s="88"/>
      <c r="D3" s="89">
        <f>SUM(B3:C3)</f>
        <v>0</v>
      </c>
      <c r="E3" s="628"/>
      <c r="F3" s="629"/>
      <c r="G3" s="629"/>
      <c r="H3" s="73">
        <f>SUM(F3:G3)</f>
        <v>0</v>
      </c>
      <c r="I3" s="90"/>
      <c r="J3" s="628"/>
      <c r="K3" s="72"/>
      <c r="L3" s="72"/>
      <c r="M3" s="73"/>
    </row>
    <row r="4" s="51" customFormat="1" spans="1:13">
      <c r="A4" s="87"/>
      <c r="B4" s="88"/>
      <c r="C4" s="88"/>
      <c r="D4" s="89">
        <f t="shared" ref="D4:D15" si="0">SUM(B4:C4)</f>
        <v>0</v>
      </c>
      <c r="E4" s="628"/>
      <c r="F4" s="629"/>
      <c r="G4" s="629"/>
      <c r="H4" s="73">
        <f t="shared" ref="H4:H9" si="1">SUM(F4:G4)</f>
        <v>0</v>
      </c>
      <c r="I4" s="90"/>
      <c r="J4" s="628"/>
      <c r="K4" s="72"/>
      <c r="L4" s="72"/>
      <c r="M4" s="73"/>
    </row>
    <row r="5" s="51" customFormat="1" spans="1:13">
      <c r="A5" s="87"/>
      <c r="B5" s="88"/>
      <c r="C5" s="88"/>
      <c r="D5" s="89">
        <f t="shared" si="0"/>
        <v>0</v>
      </c>
      <c r="E5" s="628"/>
      <c r="F5" s="629"/>
      <c r="G5" s="629"/>
      <c r="H5" s="73">
        <f t="shared" si="1"/>
        <v>0</v>
      </c>
      <c r="I5" s="90"/>
      <c r="J5" s="628"/>
      <c r="K5" s="72"/>
      <c r="L5" s="72"/>
      <c r="M5" s="73"/>
    </row>
    <row r="6" s="51" customFormat="1" spans="1:13">
      <c r="A6" s="87"/>
      <c r="B6" s="88"/>
      <c r="C6" s="88"/>
      <c r="D6" s="89">
        <f t="shared" si="0"/>
        <v>0</v>
      </c>
      <c r="E6" s="628"/>
      <c r="F6" s="629"/>
      <c r="G6" s="629"/>
      <c r="H6" s="73">
        <f t="shared" si="1"/>
        <v>0</v>
      </c>
      <c r="I6" s="90"/>
      <c r="J6" s="628"/>
      <c r="K6" s="72"/>
      <c r="L6" s="72"/>
      <c r="M6" s="73"/>
    </row>
    <row r="7" s="51" customFormat="1" spans="1:13">
      <c r="A7" s="87"/>
      <c r="B7" s="88"/>
      <c r="C7" s="88"/>
      <c r="D7" s="89">
        <f t="shared" si="0"/>
        <v>0</v>
      </c>
      <c r="E7" s="628"/>
      <c r="F7" s="629"/>
      <c r="G7" s="629"/>
      <c r="H7" s="73">
        <f t="shared" si="1"/>
        <v>0</v>
      </c>
      <c r="I7" s="90"/>
      <c r="J7" s="628"/>
      <c r="K7" s="72"/>
      <c r="L7" s="72"/>
      <c r="M7" s="73"/>
    </row>
    <row r="8" s="51" customFormat="1" spans="1:13">
      <c r="A8" s="87"/>
      <c r="B8" s="88"/>
      <c r="C8" s="88"/>
      <c r="D8" s="89">
        <f t="shared" si="0"/>
        <v>0</v>
      </c>
      <c r="E8" s="628"/>
      <c r="F8" s="629"/>
      <c r="G8" s="629"/>
      <c r="H8" s="73">
        <f t="shared" si="1"/>
        <v>0</v>
      </c>
      <c r="I8" s="90"/>
      <c r="J8" s="628"/>
      <c r="K8" s="72"/>
      <c r="L8" s="72"/>
      <c r="M8" s="73"/>
    </row>
    <row r="9" s="51" customFormat="1" spans="1:13">
      <c r="A9" s="87"/>
      <c r="B9" s="88"/>
      <c r="C9" s="88"/>
      <c r="D9" s="89">
        <f t="shared" si="0"/>
        <v>0</v>
      </c>
      <c r="E9" s="628"/>
      <c r="F9" s="629"/>
      <c r="G9" s="629"/>
      <c r="H9" s="73"/>
      <c r="I9" s="90"/>
      <c r="J9" s="72"/>
      <c r="K9" s="72"/>
      <c r="L9" s="72"/>
      <c r="M9" s="73"/>
    </row>
    <row r="10" s="51" customFormat="1" spans="1:13">
      <c r="A10" s="87"/>
      <c r="B10" s="616"/>
      <c r="C10" s="88"/>
      <c r="D10" s="89">
        <f t="shared" si="0"/>
        <v>0</v>
      </c>
      <c r="E10" s="628"/>
      <c r="F10" s="629"/>
      <c r="G10" s="629"/>
      <c r="H10" s="73"/>
      <c r="I10" s="90"/>
      <c r="J10" s="72"/>
      <c r="K10" s="72"/>
      <c r="L10" s="72"/>
      <c r="M10" s="73"/>
    </row>
    <row r="11" s="51" customFormat="1" spans="1:13">
      <c r="A11" s="87"/>
      <c r="B11" s="616"/>
      <c r="C11" s="88"/>
      <c r="D11" s="89">
        <f t="shared" si="0"/>
        <v>0</v>
      </c>
      <c r="E11" s="628"/>
      <c r="F11" s="629"/>
      <c r="G11" s="629"/>
      <c r="H11" s="73"/>
      <c r="I11" s="90"/>
      <c r="J11" s="72"/>
      <c r="K11" s="72"/>
      <c r="L11" s="72"/>
      <c r="M11" s="73"/>
    </row>
    <row r="12" s="51" customFormat="1" spans="1:13">
      <c r="A12" s="87"/>
      <c r="B12" s="616"/>
      <c r="C12" s="88"/>
      <c r="D12" s="89">
        <f t="shared" si="0"/>
        <v>0</v>
      </c>
      <c r="E12" s="628"/>
      <c r="F12" s="72"/>
      <c r="G12" s="72"/>
      <c r="H12" s="73"/>
      <c r="I12" s="90"/>
      <c r="J12" s="72"/>
      <c r="K12" s="72"/>
      <c r="L12" s="72"/>
      <c r="M12" s="73"/>
    </row>
    <row r="13" s="51" customFormat="1" spans="1:13">
      <c r="A13" s="87"/>
      <c r="B13" s="315"/>
      <c r="C13" s="39"/>
      <c r="D13" s="89">
        <f t="shared" si="0"/>
        <v>0</v>
      </c>
      <c r="E13" s="628"/>
      <c r="F13" s="72"/>
      <c r="G13" s="72"/>
      <c r="H13" s="73"/>
      <c r="I13" s="90"/>
      <c r="J13" s="72"/>
      <c r="K13" s="72"/>
      <c r="L13" s="72"/>
      <c r="M13" s="73"/>
    </row>
    <row r="14" s="51" customFormat="1" spans="1:13">
      <c r="A14" s="87"/>
      <c r="B14" s="315"/>
      <c r="C14" s="39"/>
      <c r="D14" s="89">
        <f t="shared" si="0"/>
        <v>0</v>
      </c>
      <c r="E14" s="628"/>
      <c r="F14" s="72"/>
      <c r="G14" s="72"/>
      <c r="H14" s="73"/>
      <c r="I14" s="90"/>
      <c r="J14" s="72"/>
      <c r="K14" s="72"/>
      <c r="L14" s="72"/>
      <c r="M14" s="73"/>
    </row>
    <row r="15" s="51" customFormat="1" spans="1:13">
      <c r="A15" s="87"/>
      <c r="B15" s="315"/>
      <c r="C15" s="39"/>
      <c r="D15" s="89">
        <f t="shared" si="0"/>
        <v>0</v>
      </c>
      <c r="E15" s="628"/>
      <c r="F15" s="72"/>
      <c r="G15" s="72"/>
      <c r="H15" s="73"/>
      <c r="I15" s="90"/>
      <c r="J15" s="72"/>
      <c r="K15" s="72"/>
      <c r="L15" s="72"/>
      <c r="M15" s="73"/>
    </row>
    <row r="16" s="51" customFormat="1" ht="15" spans="1:13">
      <c r="A16" s="617" t="s">
        <v>12</v>
      </c>
      <c r="B16" s="618">
        <f>SUM(B3:B15)</f>
        <v>0</v>
      </c>
      <c r="C16" s="618">
        <f>SUM(C3:C15)</f>
        <v>0</v>
      </c>
      <c r="D16" s="619">
        <f>SUM(D3:D15)</f>
        <v>0</v>
      </c>
      <c r="E16" s="285"/>
      <c r="F16" s="620">
        <f>SUM(F3:F15)</f>
        <v>0</v>
      </c>
      <c r="G16" s="620">
        <f>SUM(G3:G15)</f>
        <v>0</v>
      </c>
      <c r="H16" s="621">
        <f>SUM(H3:H15)</f>
        <v>0</v>
      </c>
      <c r="I16" s="285">
        <f>SUM(I3:I15)</f>
        <v>0</v>
      </c>
      <c r="J16" s="625">
        <f>SUM(J4:J15)</f>
        <v>0</v>
      </c>
      <c r="K16" s="625">
        <f>SUM(K4:K15)</f>
        <v>0</v>
      </c>
      <c r="L16" s="625">
        <f>SUM(L4:L15)</f>
        <v>0</v>
      </c>
      <c r="M16" s="626">
        <f>SUM(M3:M15)</f>
        <v>0</v>
      </c>
    </row>
    <row r="17" s="51" customFormat="1" ht="15" spans="1:13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="51" customFormat="1" ht="16.5" spans="1:13">
      <c r="A18" s="102" t="s">
        <v>15</v>
      </c>
      <c r="B18" s="630">
        <v>347429.2</v>
      </c>
      <c r="C18" s="571" t="s">
        <v>32</v>
      </c>
      <c r="D18" s="31">
        <f>B16+B18</f>
        <v>347429.2</v>
      </c>
      <c r="E18" s="106"/>
      <c r="F18" s="101"/>
      <c r="G18" s="101"/>
      <c r="H18" s="101"/>
      <c r="I18" s="101"/>
      <c r="J18" s="101"/>
      <c r="K18" s="101"/>
      <c r="L18" s="101"/>
      <c r="M18" s="29"/>
    </row>
    <row r="19" s="51" customFormat="1" ht="16.5" spans="1:13">
      <c r="A19" s="107" t="s">
        <v>16</v>
      </c>
      <c r="B19" s="631">
        <v>6034.2</v>
      </c>
      <c r="C19" s="234" t="s">
        <v>17</v>
      </c>
      <c r="D19" s="29">
        <f>D18*1.5%</f>
        <v>5211.438</v>
      </c>
      <c r="E19" s="111"/>
      <c r="F19" s="101"/>
      <c r="G19" s="101"/>
      <c r="H19" s="101"/>
      <c r="I19" s="101"/>
      <c r="J19" s="101"/>
      <c r="K19" s="101"/>
      <c r="L19" s="101"/>
      <c r="M19" s="29"/>
    </row>
    <row r="20" s="51" customFormat="1" spans="1:13">
      <c r="A20" s="107" t="s">
        <v>18</v>
      </c>
      <c r="B20" s="558">
        <v>0</v>
      </c>
      <c r="C20" s="571" t="s">
        <v>19</v>
      </c>
      <c r="D20" s="29">
        <f>D19-B19</f>
        <v>-822.762</v>
      </c>
      <c r="E20" s="101"/>
      <c r="F20" s="101"/>
      <c r="G20" s="101"/>
      <c r="H20" s="101"/>
      <c r="I20" s="101"/>
      <c r="J20" s="101"/>
      <c r="K20" s="29"/>
      <c r="L20" s="29"/>
      <c r="M20" s="29"/>
    </row>
    <row r="21" s="51" customFormat="1" ht="16.5" spans="1:11">
      <c r="A21" s="114" t="s">
        <v>20</v>
      </c>
      <c r="B21" s="623">
        <f>C16-G16</f>
        <v>0</v>
      </c>
      <c r="C21" s="576" t="s">
        <v>21</v>
      </c>
      <c r="D21" s="31">
        <f>C16-D20</f>
        <v>822.762</v>
      </c>
      <c r="E21" s="106"/>
      <c r="F21" s="101"/>
      <c r="G21" s="101"/>
      <c r="H21" s="101"/>
      <c r="I21" s="101"/>
      <c r="J21" s="101"/>
      <c r="K21" s="569"/>
    </row>
    <row r="22" s="51" customFormat="1" ht="18.75" spans="1:13">
      <c r="A22" s="114" t="s">
        <v>33</v>
      </c>
      <c r="B22" s="623">
        <f>B21+B19</f>
        <v>6034.2</v>
      </c>
      <c r="C22" s="29"/>
      <c r="E22" s="111"/>
      <c r="F22" s="101"/>
      <c r="G22" s="118"/>
      <c r="H22" s="118"/>
      <c r="I22" s="132"/>
      <c r="J22" s="132"/>
      <c r="K22" s="101"/>
      <c r="L22" s="101"/>
      <c r="M22" s="101"/>
    </row>
    <row r="23" s="51" customFormat="1" ht="18.75" spans="1:13">
      <c r="A23" s="114" t="s">
        <v>32</v>
      </c>
      <c r="B23" s="623">
        <f>B18+B16</f>
        <v>347429.2</v>
      </c>
      <c r="C23" s="571"/>
      <c r="D23" s="29"/>
      <c r="E23" s="29"/>
      <c r="F23" s="101"/>
      <c r="G23" s="119"/>
      <c r="H23" s="118"/>
      <c r="I23" s="29"/>
      <c r="J23" s="29"/>
      <c r="K23" s="29"/>
      <c r="L23" s="29"/>
      <c r="M23" s="101"/>
    </row>
    <row r="24" s="51" customFormat="1" ht="19.5" spans="1:13">
      <c r="A24" s="120" t="s">
        <v>34</v>
      </c>
      <c r="B24" s="624">
        <f>B22/B23</f>
        <v>0.0173681429194783</v>
      </c>
      <c r="C24" s="101"/>
      <c r="D24" s="29"/>
      <c r="E24" s="101"/>
      <c r="F24" s="101"/>
      <c r="G24" s="632"/>
      <c r="H24" s="118"/>
      <c r="I24" s="29"/>
      <c r="J24" s="29"/>
      <c r="K24" s="29"/>
      <c r="L24" s="29"/>
      <c r="M24" s="29"/>
    </row>
    <row r="25" s="51" customFormat="1" spans="1:13">
      <c r="A25" s="101" t="s">
        <v>35</v>
      </c>
      <c r="B25" s="101"/>
      <c r="C25" s="101"/>
      <c r="D25" s="29"/>
      <c r="E25" s="29"/>
      <c r="F25" s="29"/>
      <c r="G25" s="101"/>
      <c r="H25" s="101"/>
      <c r="I25" s="29"/>
      <c r="J25" s="29"/>
      <c r="K25" s="29"/>
      <c r="L25" s="29"/>
      <c r="M25" s="29"/>
    </row>
    <row r="27" spans="2:2">
      <c r="B27" s="29" t="s">
        <v>25</v>
      </c>
    </row>
    <row r="30" spans="4:4">
      <c r="D30" s="29"/>
    </row>
  </sheetData>
  <mergeCells count="1">
    <mergeCell ref="A1:M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L22" sqref="L22"/>
    </sheetView>
  </sheetViews>
  <sheetFormatPr defaultColWidth="9" defaultRowHeight="14.25"/>
  <cols>
    <col min="1" max="1" width="20.375" style="29" customWidth="1"/>
    <col min="2" max="2" width="12.625" style="29" customWidth="1"/>
    <col min="3" max="3" width="18.2583333333333" style="29" customWidth="1"/>
    <col min="4" max="4" width="13.2583333333333" style="29" customWidth="1"/>
    <col min="5" max="5" width="9.375" style="29" customWidth="1"/>
    <col min="6" max="6" width="17.125" style="29" customWidth="1"/>
    <col min="7" max="7" width="12.625" style="29" customWidth="1"/>
    <col min="8" max="8" width="9.375" style="29" customWidth="1"/>
    <col min="9" max="10" width="11.5" style="29" customWidth="1"/>
    <col min="11" max="11" width="10.375" style="29"/>
    <col min="12" max="13" width="9.375" style="29"/>
    <col min="14" max="16384" width="9" style="29"/>
  </cols>
  <sheetData>
    <row r="1" s="29" customFormat="1" ht="27.75" spans="1:13">
      <c r="A1" s="81" t="s">
        <v>36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25"/>
    </row>
    <row r="2" s="607" customFormat="1" ht="22" customHeight="1" spans="1:13">
      <c r="A2" s="608" t="s">
        <v>2</v>
      </c>
      <c r="B2" s="609" t="s">
        <v>3</v>
      </c>
      <c r="C2" s="609" t="s">
        <v>4</v>
      </c>
      <c r="D2" s="610" t="s">
        <v>5</v>
      </c>
      <c r="E2" s="608" t="s">
        <v>2</v>
      </c>
      <c r="F2" s="609" t="s">
        <v>6</v>
      </c>
      <c r="G2" s="609" t="s">
        <v>7</v>
      </c>
      <c r="H2" s="611" t="s">
        <v>5</v>
      </c>
      <c r="I2" s="608" t="s">
        <v>31</v>
      </c>
      <c r="J2" s="609" t="s">
        <v>2</v>
      </c>
      <c r="K2" s="609" t="s">
        <v>6</v>
      </c>
      <c r="L2" s="609" t="s">
        <v>7</v>
      </c>
      <c r="M2" s="611" t="s">
        <v>12</v>
      </c>
    </row>
    <row r="3" s="29" customFormat="1" ht="22" customHeight="1" spans="1:13">
      <c r="A3" s="153" t="s">
        <v>10</v>
      </c>
      <c r="B3" s="612">
        <v>381548.66</v>
      </c>
      <c r="C3" s="612">
        <v>49601.34</v>
      </c>
      <c r="D3" s="613">
        <f t="shared" ref="D3:D15" si="0">SUM(B3:C3)</f>
        <v>431150</v>
      </c>
      <c r="E3" s="614"/>
      <c r="F3" s="615">
        <v>344513.27</v>
      </c>
      <c r="G3" s="615">
        <v>44786.73</v>
      </c>
      <c r="H3" s="341">
        <f t="shared" ref="H3:H8" si="1">SUM(F3:G3)</f>
        <v>389300</v>
      </c>
      <c r="I3" s="614"/>
      <c r="J3" s="614"/>
      <c r="K3" s="306"/>
      <c r="L3" s="306"/>
      <c r="M3" s="341"/>
    </row>
    <row r="4" s="29" customFormat="1" spans="1:13">
      <c r="A4" s="87"/>
      <c r="B4" s="88"/>
      <c r="C4" s="88"/>
      <c r="D4" s="89">
        <f t="shared" si="0"/>
        <v>0</v>
      </c>
      <c r="E4" s="90"/>
      <c r="F4" s="88"/>
      <c r="G4" s="88"/>
      <c r="H4" s="43">
        <f t="shared" si="1"/>
        <v>0</v>
      </c>
      <c r="I4" s="90"/>
      <c r="J4" s="90"/>
      <c r="K4" s="39"/>
      <c r="L4" s="39"/>
      <c r="M4" s="43"/>
    </row>
    <row r="5" s="29" customFormat="1" spans="1:13">
      <c r="A5" s="87"/>
      <c r="B5" s="88"/>
      <c r="C5" s="88"/>
      <c r="D5" s="89">
        <f t="shared" si="0"/>
        <v>0</v>
      </c>
      <c r="E5" s="90"/>
      <c r="F5" s="88"/>
      <c r="G5" s="88"/>
      <c r="H5" s="43">
        <f t="shared" si="1"/>
        <v>0</v>
      </c>
      <c r="I5" s="90"/>
      <c r="J5" s="90"/>
      <c r="K5" s="39"/>
      <c r="L5" s="39"/>
      <c r="M5" s="43"/>
    </row>
    <row r="6" s="29" customFormat="1" spans="1:13">
      <c r="A6" s="87"/>
      <c r="B6" s="88"/>
      <c r="C6" s="88"/>
      <c r="D6" s="89">
        <f t="shared" si="0"/>
        <v>0</v>
      </c>
      <c r="E6" s="90"/>
      <c r="F6" s="88"/>
      <c r="G6" s="88"/>
      <c r="H6" s="43">
        <f t="shared" si="1"/>
        <v>0</v>
      </c>
      <c r="I6" s="90"/>
      <c r="J6" s="90"/>
      <c r="K6" s="39"/>
      <c r="L6" s="39"/>
      <c r="M6" s="43"/>
    </row>
    <row r="7" s="29" customFormat="1" spans="1:13">
      <c r="A7" s="87"/>
      <c r="B7" s="88"/>
      <c r="C7" s="88"/>
      <c r="D7" s="89">
        <f t="shared" si="0"/>
        <v>0</v>
      </c>
      <c r="E7" s="90"/>
      <c r="F7" s="88"/>
      <c r="G7" s="88"/>
      <c r="H7" s="43">
        <f t="shared" si="1"/>
        <v>0</v>
      </c>
      <c r="I7" s="90"/>
      <c r="J7" s="90"/>
      <c r="K7" s="39"/>
      <c r="L7" s="39"/>
      <c r="M7" s="43"/>
    </row>
    <row r="8" s="29" customFormat="1" spans="1:13">
      <c r="A8" s="87"/>
      <c r="B8" s="88"/>
      <c r="C8" s="88"/>
      <c r="D8" s="89">
        <f t="shared" si="0"/>
        <v>0</v>
      </c>
      <c r="E8" s="90"/>
      <c r="F8" s="88"/>
      <c r="G8" s="88"/>
      <c r="H8" s="43">
        <f t="shared" si="1"/>
        <v>0</v>
      </c>
      <c r="I8" s="90"/>
      <c r="J8" s="90"/>
      <c r="K8" s="39"/>
      <c r="L8" s="39"/>
      <c r="M8" s="43"/>
    </row>
    <row r="9" s="29" customFormat="1" spans="1:13">
      <c r="A9" s="87"/>
      <c r="B9" s="88"/>
      <c r="C9" s="88"/>
      <c r="D9" s="89">
        <f t="shared" si="0"/>
        <v>0</v>
      </c>
      <c r="E9" s="90"/>
      <c r="F9" s="88"/>
      <c r="G9" s="88"/>
      <c r="H9" s="43"/>
      <c r="I9" s="90"/>
      <c r="J9" s="39"/>
      <c r="K9" s="39"/>
      <c r="L9" s="39"/>
      <c r="M9" s="43"/>
    </row>
    <row r="10" s="29" customFormat="1" spans="1:13">
      <c r="A10" s="87"/>
      <c r="B10" s="616"/>
      <c r="C10" s="88"/>
      <c r="D10" s="89">
        <f t="shared" si="0"/>
        <v>0</v>
      </c>
      <c r="E10" s="90"/>
      <c r="F10" s="88"/>
      <c r="G10" s="88"/>
      <c r="H10" s="43"/>
      <c r="I10" s="90"/>
      <c r="J10" s="39"/>
      <c r="K10" s="39"/>
      <c r="L10" s="39"/>
      <c r="M10" s="43"/>
    </row>
    <row r="11" s="29" customFormat="1" spans="1:13">
      <c r="A11" s="87"/>
      <c r="B11" s="616"/>
      <c r="C11" s="88"/>
      <c r="D11" s="89">
        <f t="shared" si="0"/>
        <v>0</v>
      </c>
      <c r="E11" s="90"/>
      <c r="F11" s="88"/>
      <c r="G11" s="88"/>
      <c r="H11" s="43"/>
      <c r="I11" s="90"/>
      <c r="J11" s="39"/>
      <c r="K11" s="39"/>
      <c r="L11" s="39"/>
      <c r="M11" s="43"/>
    </row>
    <row r="12" s="29" customFormat="1" spans="1:13">
      <c r="A12" s="87"/>
      <c r="B12" s="616"/>
      <c r="C12" s="88"/>
      <c r="D12" s="89">
        <f t="shared" si="0"/>
        <v>0</v>
      </c>
      <c r="E12" s="90"/>
      <c r="F12" s="39"/>
      <c r="G12" s="39"/>
      <c r="H12" s="43"/>
      <c r="I12" s="90"/>
      <c r="J12" s="39"/>
      <c r="K12" s="39"/>
      <c r="L12" s="39"/>
      <c r="M12" s="43"/>
    </row>
    <row r="13" s="29" customFormat="1" spans="1:13">
      <c r="A13" s="87"/>
      <c r="B13" s="315"/>
      <c r="C13" s="39"/>
      <c r="D13" s="89">
        <f t="shared" si="0"/>
        <v>0</v>
      </c>
      <c r="E13" s="90"/>
      <c r="F13" s="39"/>
      <c r="G13" s="39"/>
      <c r="H13" s="43"/>
      <c r="I13" s="90"/>
      <c r="J13" s="39"/>
      <c r="K13" s="39"/>
      <c r="L13" s="39"/>
      <c r="M13" s="43"/>
    </row>
    <row r="14" s="29" customFormat="1" spans="1:13">
      <c r="A14" s="87"/>
      <c r="B14" s="315"/>
      <c r="C14" s="39"/>
      <c r="D14" s="89">
        <f t="shared" si="0"/>
        <v>0</v>
      </c>
      <c r="E14" s="90"/>
      <c r="F14" s="39"/>
      <c r="G14" s="39"/>
      <c r="H14" s="43"/>
      <c r="I14" s="90"/>
      <c r="J14" s="39"/>
      <c r="K14" s="39"/>
      <c r="L14" s="39"/>
      <c r="M14" s="43"/>
    </row>
    <row r="15" s="29" customFormat="1" spans="1:13">
      <c r="A15" s="87"/>
      <c r="B15" s="315"/>
      <c r="C15" s="39"/>
      <c r="D15" s="89">
        <f t="shared" si="0"/>
        <v>0</v>
      </c>
      <c r="E15" s="90"/>
      <c r="F15" s="39"/>
      <c r="G15" s="39"/>
      <c r="H15" s="43"/>
      <c r="I15" s="90"/>
      <c r="J15" s="39"/>
      <c r="K15" s="39"/>
      <c r="L15" s="39"/>
      <c r="M15" s="43"/>
    </row>
    <row r="16" s="29" customFormat="1" ht="15" spans="1:13">
      <c r="A16" s="617" t="s">
        <v>12</v>
      </c>
      <c r="B16" s="618">
        <f t="shared" ref="B16:I16" si="2">SUM(B3:B15)</f>
        <v>381548.66</v>
      </c>
      <c r="C16" s="618">
        <f t="shared" si="2"/>
        <v>49601.34</v>
      </c>
      <c r="D16" s="619">
        <f t="shared" si="2"/>
        <v>431150</v>
      </c>
      <c r="E16" s="285"/>
      <c r="F16" s="620">
        <f t="shared" si="2"/>
        <v>344513.27</v>
      </c>
      <c r="G16" s="620">
        <f t="shared" si="2"/>
        <v>44786.73</v>
      </c>
      <c r="H16" s="621">
        <f t="shared" si="2"/>
        <v>389300</v>
      </c>
      <c r="I16" s="285">
        <f t="shared" si="2"/>
        <v>0</v>
      </c>
      <c r="J16" s="625">
        <f t="shared" ref="J16:L16" si="3">SUM(J4:J15)</f>
        <v>0</v>
      </c>
      <c r="K16" s="625">
        <f t="shared" si="3"/>
        <v>0</v>
      </c>
      <c r="L16" s="625">
        <f t="shared" si="3"/>
        <v>0</v>
      </c>
      <c r="M16" s="626">
        <f>SUM(M3:M15)</f>
        <v>0</v>
      </c>
    </row>
    <row r="17" s="29" customFormat="1" ht="15" spans="1:13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="29" customFormat="1" ht="23" customHeight="1" spans="1:12">
      <c r="A18" s="102" t="s">
        <v>15</v>
      </c>
      <c r="B18" s="593">
        <v>348225.66</v>
      </c>
      <c r="C18" s="104" t="s">
        <v>32</v>
      </c>
      <c r="D18" s="622">
        <f>B16+B18</f>
        <v>729774.32</v>
      </c>
      <c r="E18" s="106"/>
      <c r="F18" s="101"/>
      <c r="G18" s="101"/>
      <c r="H18" s="101"/>
      <c r="I18" s="101"/>
      <c r="J18" s="101"/>
      <c r="K18" s="101"/>
      <c r="L18" s="101"/>
    </row>
    <row r="19" s="29" customFormat="1" ht="23" customHeight="1" spans="1:12">
      <c r="A19" s="107" t="s">
        <v>16</v>
      </c>
      <c r="B19" s="596">
        <v>6125.4</v>
      </c>
      <c r="C19" s="109" t="s">
        <v>17</v>
      </c>
      <c r="D19" s="558">
        <f>D18*1.5%</f>
        <v>10946.6148</v>
      </c>
      <c r="E19" s="111"/>
      <c r="F19" s="101"/>
      <c r="G19" s="101"/>
      <c r="H19" s="101"/>
      <c r="I19" s="101"/>
      <c r="J19" s="101"/>
      <c r="K19" s="101"/>
      <c r="L19" s="101"/>
    </row>
    <row r="20" s="29" customFormat="1" ht="23" customHeight="1" spans="1:10">
      <c r="A20" s="107" t="s">
        <v>18</v>
      </c>
      <c r="B20" s="599">
        <v>0</v>
      </c>
      <c r="C20" s="113" t="s">
        <v>19</v>
      </c>
      <c r="D20" s="558">
        <f>D19-B19</f>
        <v>4821.2148</v>
      </c>
      <c r="E20" s="101"/>
      <c r="F20" s="101"/>
      <c r="G20" s="101"/>
      <c r="H20" s="101"/>
      <c r="I20" s="101"/>
      <c r="J20" s="101"/>
    </row>
    <row r="21" s="29" customFormat="1" ht="23" customHeight="1" spans="1:11">
      <c r="A21" s="114" t="s">
        <v>20</v>
      </c>
      <c r="B21" s="601">
        <f>C16-G16</f>
        <v>4814.60999999999</v>
      </c>
      <c r="C21" s="281" t="s">
        <v>21</v>
      </c>
      <c r="D21" s="588">
        <f>C16-D20</f>
        <v>44780.1252</v>
      </c>
      <c r="E21" s="106"/>
      <c r="F21" s="101"/>
      <c r="G21" s="101"/>
      <c r="H21" s="101"/>
      <c r="I21" s="101"/>
      <c r="J21" s="101"/>
      <c r="K21" s="124"/>
    </row>
    <row r="22" s="29" customFormat="1" ht="23" customHeight="1" spans="1:13">
      <c r="A22" s="114" t="s">
        <v>33</v>
      </c>
      <c r="B22" s="623">
        <f>B21+B19</f>
        <v>10940.01</v>
      </c>
      <c r="E22" s="111"/>
      <c r="F22" s="101"/>
      <c r="G22" s="118"/>
      <c r="H22" s="118"/>
      <c r="I22" s="132"/>
      <c r="J22" s="132"/>
      <c r="K22" s="101"/>
      <c r="L22" s="101"/>
      <c r="M22" s="101"/>
    </row>
    <row r="23" s="29" customFormat="1" ht="23" customHeight="1" spans="1:13">
      <c r="A23" s="114" t="s">
        <v>32</v>
      </c>
      <c r="B23" s="623">
        <f>B18+B16</f>
        <v>729774.32</v>
      </c>
      <c r="C23" s="295"/>
      <c r="F23" s="101"/>
      <c r="G23" s="119"/>
      <c r="H23" s="118"/>
      <c r="M23" s="101"/>
    </row>
    <row r="24" s="29" customFormat="1" ht="23" customHeight="1" spans="1:8">
      <c r="A24" s="120" t="s">
        <v>34</v>
      </c>
      <c r="B24" s="624">
        <f>B22/B23</f>
        <v>0.0149909495308084</v>
      </c>
      <c r="C24" s="101"/>
      <c r="E24" s="101"/>
      <c r="F24" s="101"/>
      <c r="G24" s="123"/>
      <c r="H24" s="118"/>
    </row>
    <row r="25" s="29" customFormat="1" spans="1:8">
      <c r="A25" s="101" t="s">
        <v>35</v>
      </c>
      <c r="B25" s="101"/>
      <c r="C25" s="101"/>
      <c r="G25" s="101"/>
      <c r="H25" s="101"/>
    </row>
    <row r="27" spans="2:2">
      <c r="B27" s="29" t="s">
        <v>25</v>
      </c>
    </row>
  </sheetData>
  <mergeCells count="1">
    <mergeCell ref="A1:M1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zoomScale="85" zoomScaleNormal="85" workbookViewId="0">
      <selection activeCell="H8" sqref="H8"/>
    </sheetView>
  </sheetViews>
  <sheetFormatPr defaultColWidth="9" defaultRowHeight="14.25"/>
  <cols>
    <col min="1" max="1" width="19.25" style="29" customWidth="1"/>
    <col min="2" max="2" width="15.5" style="29" customWidth="1"/>
    <col min="3" max="3" width="18.2583333333333" style="29" customWidth="1"/>
    <col min="4" max="4" width="15.125" style="29" customWidth="1"/>
    <col min="5" max="5" width="9.375" style="29" customWidth="1"/>
    <col min="6" max="6" width="17.125" style="29" customWidth="1"/>
    <col min="7" max="7" width="12.625" style="29" customWidth="1"/>
    <col min="8" max="8" width="14.875" style="29" customWidth="1"/>
    <col min="9" max="10" width="11.5" style="29" customWidth="1"/>
    <col min="11" max="11" width="10.375" style="29"/>
    <col min="12" max="13" width="9.375" style="29"/>
    <col min="14" max="16384" width="9" style="80"/>
  </cols>
  <sheetData>
    <row r="1" ht="27.75" spans="1:13">
      <c r="A1" s="81" t="s">
        <v>37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25"/>
    </row>
    <row r="2" s="584" customFormat="1" ht="24" customHeight="1" spans="1:13">
      <c r="A2" s="85" t="s">
        <v>2</v>
      </c>
      <c r="B2" s="83" t="s">
        <v>6</v>
      </c>
      <c r="C2" s="83" t="s">
        <v>7</v>
      </c>
      <c r="D2" s="86" t="s">
        <v>5</v>
      </c>
      <c r="E2" s="85" t="s">
        <v>2</v>
      </c>
      <c r="F2" s="83" t="s">
        <v>6</v>
      </c>
      <c r="G2" s="83" t="s">
        <v>7</v>
      </c>
      <c r="H2" s="86" t="s">
        <v>5</v>
      </c>
      <c r="I2" s="126" t="s">
        <v>31</v>
      </c>
      <c r="J2" s="83" t="s">
        <v>2</v>
      </c>
      <c r="K2" s="83" t="s">
        <v>6</v>
      </c>
      <c r="L2" s="83" t="s">
        <v>7</v>
      </c>
      <c r="M2" s="86" t="s">
        <v>12</v>
      </c>
    </row>
    <row r="3" ht="24" customHeight="1" spans="1:13">
      <c r="A3" s="87" t="s">
        <v>38</v>
      </c>
      <c r="B3" s="585">
        <v>2225680.04</v>
      </c>
      <c r="C3" s="586">
        <v>289338.46</v>
      </c>
      <c r="D3" s="548">
        <f t="shared" ref="D3:D15" si="0">SUM(B3:C3)</f>
        <v>2515018.5</v>
      </c>
      <c r="E3" s="90"/>
      <c r="F3" s="585"/>
      <c r="G3" s="585">
        <v>264612.1</v>
      </c>
      <c r="H3" s="558">
        <f t="shared" ref="H3:H8" si="1">SUM(F3:G3)</f>
        <v>264612.1</v>
      </c>
      <c r="I3" s="128"/>
      <c r="J3" s="39"/>
      <c r="K3" s="39"/>
      <c r="L3" s="39"/>
      <c r="M3" s="43"/>
    </row>
    <row r="4" ht="24" customHeight="1" spans="1:13">
      <c r="A4" s="87"/>
      <c r="B4" s="585"/>
      <c r="C4" s="585"/>
      <c r="D4" s="548">
        <f t="shared" si="0"/>
        <v>0</v>
      </c>
      <c r="E4" s="90"/>
      <c r="F4" s="585"/>
      <c r="G4" s="585"/>
      <c r="H4" s="558">
        <f t="shared" si="1"/>
        <v>0</v>
      </c>
      <c r="I4" s="128"/>
      <c r="J4" s="39"/>
      <c r="K4" s="39"/>
      <c r="L4" s="39"/>
      <c r="M4" s="43"/>
    </row>
    <row r="5" ht="24" customHeight="1" spans="1:13">
      <c r="A5" s="87"/>
      <c r="B5" s="585"/>
      <c r="C5" s="585"/>
      <c r="D5" s="548">
        <f t="shared" si="0"/>
        <v>0</v>
      </c>
      <c r="E5" s="90"/>
      <c r="F5" s="585"/>
      <c r="G5" s="585"/>
      <c r="H5" s="558">
        <f t="shared" si="1"/>
        <v>0</v>
      </c>
      <c r="I5" s="128"/>
      <c r="J5" s="39"/>
      <c r="K5" s="39"/>
      <c r="L5" s="39"/>
      <c r="M5" s="43"/>
    </row>
    <row r="6" ht="24" customHeight="1" spans="1:13">
      <c r="A6" s="87"/>
      <c r="B6" s="585"/>
      <c r="C6" s="585"/>
      <c r="D6" s="548">
        <f t="shared" si="0"/>
        <v>0</v>
      </c>
      <c r="E6" s="90"/>
      <c r="F6" s="585"/>
      <c r="G6" s="585"/>
      <c r="H6" s="558">
        <f t="shared" si="1"/>
        <v>0</v>
      </c>
      <c r="I6" s="128"/>
      <c r="J6" s="39"/>
      <c r="K6" s="39"/>
      <c r="L6" s="39"/>
      <c r="M6" s="43"/>
    </row>
    <row r="7" ht="24" customHeight="1" spans="1:13">
      <c r="A7" s="87"/>
      <c r="B7" s="585"/>
      <c r="C7" s="585"/>
      <c r="D7" s="548">
        <f t="shared" si="0"/>
        <v>0</v>
      </c>
      <c r="E7" s="90"/>
      <c r="F7" s="585"/>
      <c r="G7" s="585"/>
      <c r="H7" s="558">
        <f t="shared" si="1"/>
        <v>0</v>
      </c>
      <c r="I7" s="128"/>
      <c r="J7" s="39"/>
      <c r="K7" s="39"/>
      <c r="L7" s="39"/>
      <c r="M7" s="43"/>
    </row>
    <row r="8" ht="24" customHeight="1" spans="1:13">
      <c r="A8" s="87"/>
      <c r="B8" s="585"/>
      <c r="C8" s="585"/>
      <c r="D8" s="548">
        <f t="shared" si="0"/>
        <v>0</v>
      </c>
      <c r="E8" s="90"/>
      <c r="F8" s="585"/>
      <c r="G8" s="585"/>
      <c r="H8" s="558">
        <f t="shared" si="1"/>
        <v>0</v>
      </c>
      <c r="I8" s="128"/>
      <c r="J8" s="39"/>
      <c r="K8" s="39"/>
      <c r="L8" s="39"/>
      <c r="M8" s="43"/>
    </row>
    <row r="9" ht="24" customHeight="1" spans="1:13">
      <c r="A9" s="87"/>
      <c r="B9" s="585"/>
      <c r="C9" s="585"/>
      <c r="D9" s="548">
        <f t="shared" si="0"/>
        <v>0</v>
      </c>
      <c r="E9" s="90"/>
      <c r="F9" s="585"/>
      <c r="G9" s="585"/>
      <c r="H9" s="558"/>
      <c r="I9" s="128"/>
      <c r="J9" s="39"/>
      <c r="K9" s="39"/>
      <c r="L9" s="39"/>
      <c r="M9" s="43"/>
    </row>
    <row r="10" ht="24" customHeight="1" spans="1:13">
      <c r="A10" s="91"/>
      <c r="B10" s="587"/>
      <c r="C10" s="587"/>
      <c r="D10" s="552">
        <f t="shared" si="0"/>
        <v>0</v>
      </c>
      <c r="E10" s="93"/>
      <c r="F10" s="587"/>
      <c r="G10" s="587"/>
      <c r="H10" s="588"/>
      <c r="I10" s="129"/>
      <c r="J10" s="58"/>
      <c r="K10" s="58"/>
      <c r="L10" s="58"/>
      <c r="M10" s="94"/>
    </row>
    <row r="11" ht="24" customHeight="1" spans="1:13">
      <c r="A11" s="95" t="s">
        <v>12</v>
      </c>
      <c r="B11" s="589">
        <f t="shared" ref="B11:I11" si="2">SUM(B3:B10)</f>
        <v>2225680.04</v>
      </c>
      <c r="C11" s="589">
        <f t="shared" si="2"/>
        <v>289338.46</v>
      </c>
      <c r="D11" s="590">
        <f t="shared" si="2"/>
        <v>2515018.5</v>
      </c>
      <c r="E11" s="98"/>
      <c r="F11" s="591">
        <f t="shared" si="2"/>
        <v>0</v>
      </c>
      <c r="G11" s="591">
        <f t="shared" si="2"/>
        <v>264612.1</v>
      </c>
      <c r="H11" s="592">
        <f t="shared" si="2"/>
        <v>264612.1</v>
      </c>
      <c r="I11" s="130">
        <f t="shared" si="2"/>
        <v>0</v>
      </c>
      <c r="J11" s="96">
        <f>SUM(J4:J10)</f>
        <v>0</v>
      </c>
      <c r="K11" s="96">
        <f>SUM(K4:K10)</f>
        <v>0</v>
      </c>
      <c r="L11" s="96">
        <f>SUM(L4:L10)</f>
        <v>0</v>
      </c>
      <c r="M11" s="131">
        <f>SUM(M3:M10)</f>
        <v>0</v>
      </c>
    </row>
    <row r="12" ht="15" spans="1:13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ht="24" customHeight="1" spans="1:12">
      <c r="A13" s="102" t="s">
        <v>15</v>
      </c>
      <c r="B13" s="593">
        <v>2985643.38</v>
      </c>
      <c r="C13" s="594" t="s">
        <v>32</v>
      </c>
      <c r="D13" s="595">
        <f>B11+B13</f>
        <v>5211323.42</v>
      </c>
      <c r="E13" s="106"/>
      <c r="F13" s="101"/>
      <c r="G13" s="101"/>
      <c r="H13" s="101"/>
      <c r="I13" s="101"/>
      <c r="J13" s="101"/>
      <c r="K13" s="101"/>
      <c r="L13" s="101"/>
    </row>
    <row r="14" ht="24" customHeight="1" spans="1:12">
      <c r="A14" s="107" t="s">
        <v>16</v>
      </c>
      <c r="B14" s="596">
        <v>34303.86</v>
      </c>
      <c r="C14" s="597" t="s">
        <v>17</v>
      </c>
      <c r="D14" s="598">
        <f>ROUND(D13*1.15%,2)</f>
        <v>59930.22</v>
      </c>
      <c r="E14" s="111"/>
      <c r="F14" s="101"/>
      <c r="G14" s="101"/>
      <c r="H14" s="101"/>
      <c r="I14" s="101"/>
      <c r="J14" s="101"/>
      <c r="K14" s="101"/>
      <c r="L14" s="101"/>
    </row>
    <row r="15" ht="24" customHeight="1" spans="1:10">
      <c r="A15" s="107" t="s">
        <v>18</v>
      </c>
      <c r="B15" s="599">
        <v>0</v>
      </c>
      <c r="C15" s="600" t="s">
        <v>19</v>
      </c>
      <c r="D15" s="598">
        <f>D14-B14</f>
        <v>25626.36</v>
      </c>
      <c r="E15" s="101"/>
      <c r="F15" s="101"/>
      <c r="G15" s="101"/>
      <c r="H15" s="101"/>
      <c r="I15" s="101"/>
      <c r="J15" s="101"/>
    </row>
    <row r="16" ht="24" customHeight="1" spans="1:11">
      <c r="A16" s="114" t="s">
        <v>20</v>
      </c>
      <c r="B16" s="601">
        <f>C11-G11</f>
        <v>24726.36</v>
      </c>
      <c r="C16" s="602" t="s">
        <v>21</v>
      </c>
      <c r="D16" s="598">
        <f>C11-D15</f>
        <v>263712.1</v>
      </c>
      <c r="E16" s="106"/>
      <c r="F16" s="101"/>
      <c r="G16" s="101"/>
      <c r="H16" s="101"/>
      <c r="I16" s="101"/>
      <c r="J16" s="101"/>
      <c r="K16" s="124"/>
    </row>
    <row r="17" ht="24" customHeight="1" spans="1:13">
      <c r="A17" s="114" t="s">
        <v>33</v>
      </c>
      <c r="B17" s="601">
        <f>B16+B14</f>
        <v>59030.22</v>
      </c>
      <c r="C17" s="603"/>
      <c r="D17" s="604"/>
      <c r="E17" s="111"/>
      <c r="F17" s="101"/>
      <c r="G17" s="118"/>
      <c r="H17" s="118"/>
      <c r="I17" s="132"/>
      <c r="J17" s="132"/>
      <c r="K17" s="101"/>
      <c r="L17" s="101"/>
      <c r="M17" s="101"/>
    </row>
    <row r="18" ht="24" customHeight="1" spans="1:13">
      <c r="A18" s="114" t="s">
        <v>32</v>
      </c>
      <c r="B18" s="601">
        <f>B13+B11</f>
        <v>5211323.42</v>
      </c>
      <c r="C18" s="600"/>
      <c r="D18" s="604"/>
      <c r="F18" s="101"/>
      <c r="G18" s="119"/>
      <c r="H18" s="118"/>
      <c r="M18" s="101"/>
    </row>
    <row r="19" ht="24" customHeight="1" spans="1:8">
      <c r="A19" s="120" t="s">
        <v>39</v>
      </c>
      <c r="B19" s="121">
        <f>B17/B18</f>
        <v>0.0113272992755456</v>
      </c>
      <c r="C19" s="605"/>
      <c r="D19" s="606"/>
      <c r="E19" s="101"/>
      <c r="F19" s="101"/>
      <c r="G19" s="123"/>
      <c r="H19" s="118"/>
    </row>
    <row r="20" spans="1:8">
      <c r="A20" s="101"/>
      <c r="B20" s="101"/>
      <c r="C20" s="101"/>
      <c r="G20" s="101"/>
      <c r="H20" s="101"/>
    </row>
    <row r="23" spans="1:1">
      <c r="A23" s="29" t="s">
        <v>40</v>
      </c>
    </row>
    <row r="25" spans="4:4">
      <c r="D25" s="29" t="s">
        <v>25</v>
      </c>
    </row>
  </sheetData>
  <mergeCells count="1">
    <mergeCell ref="A1:M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B17" sqref="B17"/>
    </sheetView>
  </sheetViews>
  <sheetFormatPr defaultColWidth="9" defaultRowHeight="14.25"/>
  <cols>
    <col min="1" max="1" width="18.375" style="51"/>
    <col min="2" max="2" width="14.875" style="51"/>
    <col min="3" max="3" width="12.625" style="51"/>
    <col min="4" max="4" width="14.25" style="51" customWidth="1"/>
    <col min="5" max="5" width="14.875" style="51"/>
    <col min="6" max="6" width="14.875" style="51" customWidth="1"/>
    <col min="7" max="7" width="12.625" style="51"/>
    <col min="8" max="8" width="14.875" style="51"/>
    <col min="9" max="9" width="11.625" style="51"/>
    <col min="10" max="11" width="9.375" style="51"/>
    <col min="12" max="16384" width="9" style="51"/>
  </cols>
  <sheetData>
    <row r="1" s="51" customFormat="1" ht="35" customHeight="1" spans="1:13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51" customFormat="1" ht="19.5" spans="1:13">
      <c r="A2" s="3" t="s">
        <v>42</v>
      </c>
      <c r="B2" s="4"/>
      <c r="C2" s="4"/>
      <c r="D2" s="4"/>
      <c r="E2" s="5" t="s">
        <v>43</v>
      </c>
      <c r="F2" s="6"/>
      <c r="G2" s="6"/>
      <c r="H2" s="7"/>
      <c r="I2" s="60" t="s">
        <v>31</v>
      </c>
      <c r="J2" s="61"/>
      <c r="K2" s="62"/>
      <c r="L2" s="62"/>
      <c r="M2" s="63"/>
    </row>
    <row r="3" s="569" customFormat="1" ht="19" customHeight="1" spans="1:13">
      <c r="A3" s="528" t="s">
        <v>2</v>
      </c>
      <c r="B3" s="12" t="s">
        <v>3</v>
      </c>
      <c r="C3" s="12" t="s">
        <v>4</v>
      </c>
      <c r="D3" s="13" t="s">
        <v>5</v>
      </c>
      <c r="E3" s="11" t="s">
        <v>2</v>
      </c>
      <c r="F3" s="12" t="s">
        <v>6</v>
      </c>
      <c r="G3" s="12" t="s">
        <v>7</v>
      </c>
      <c r="H3" s="13" t="s">
        <v>5</v>
      </c>
      <c r="I3" s="565" t="s">
        <v>44</v>
      </c>
      <c r="J3" s="566" t="s">
        <v>2</v>
      </c>
      <c r="K3" s="566" t="s">
        <v>6</v>
      </c>
      <c r="L3" s="566" t="s">
        <v>7</v>
      </c>
      <c r="M3" s="567" t="s">
        <v>5</v>
      </c>
    </row>
    <row r="4" s="51" customFormat="1" ht="19" customHeight="1" spans="1:13">
      <c r="A4" s="14" t="s">
        <v>45</v>
      </c>
      <c r="B4" s="547">
        <v>3150408.8</v>
      </c>
      <c r="C4" s="547">
        <v>409553.2</v>
      </c>
      <c r="D4" s="548">
        <f>SUM(B4:C4)</f>
        <v>3559962</v>
      </c>
      <c r="E4" s="17" t="s">
        <v>46</v>
      </c>
      <c r="F4" s="579"/>
      <c r="G4" s="580">
        <f>373100.41-1340.48</f>
        <v>371759.93</v>
      </c>
      <c r="H4" s="581">
        <f>F4+G4</f>
        <v>371759.93</v>
      </c>
      <c r="I4" s="68"/>
      <c r="J4" s="69"/>
      <c r="K4" s="69"/>
      <c r="L4" s="69"/>
      <c r="M4" s="70"/>
    </row>
    <row r="5" s="51" customFormat="1" ht="19" customHeight="1" spans="1:13">
      <c r="A5" s="14"/>
      <c r="B5" s="547"/>
      <c r="C5" s="547"/>
      <c r="D5" s="548"/>
      <c r="E5" s="17"/>
      <c r="F5" s="579"/>
      <c r="G5" s="580"/>
      <c r="H5" s="581"/>
      <c r="I5" s="71"/>
      <c r="J5" s="72"/>
      <c r="K5" s="72"/>
      <c r="L5" s="72"/>
      <c r="M5" s="73"/>
    </row>
    <row r="6" s="51" customFormat="1" ht="19" customHeight="1" spans="1:13">
      <c r="A6" s="14"/>
      <c r="B6" s="547"/>
      <c r="C6" s="547"/>
      <c r="D6" s="548"/>
      <c r="E6" s="549"/>
      <c r="F6" s="582"/>
      <c r="G6" s="582"/>
      <c r="H6" s="548"/>
      <c r="I6" s="71"/>
      <c r="J6" s="72"/>
      <c r="K6" s="72"/>
      <c r="L6" s="72"/>
      <c r="M6" s="73"/>
    </row>
    <row r="7" s="51" customFormat="1" ht="19" customHeight="1" spans="1:13">
      <c r="A7" s="14"/>
      <c r="B7" s="547"/>
      <c r="C7" s="547"/>
      <c r="D7" s="548"/>
      <c r="E7" s="549"/>
      <c r="F7" s="582"/>
      <c r="G7" s="582"/>
      <c r="H7" s="548"/>
      <c r="I7" s="71"/>
      <c r="J7" s="72"/>
      <c r="K7" s="72"/>
      <c r="L7" s="72"/>
      <c r="M7" s="73"/>
    </row>
    <row r="8" s="51" customFormat="1" ht="19" customHeight="1" spans="1:13">
      <c r="A8" s="14"/>
      <c r="B8" s="547"/>
      <c r="C8" s="547"/>
      <c r="D8" s="548"/>
      <c r="E8" s="549"/>
      <c r="F8" s="582"/>
      <c r="G8" s="582"/>
      <c r="H8" s="548"/>
      <c r="I8" s="71"/>
      <c r="J8" s="72"/>
      <c r="K8" s="72"/>
      <c r="L8" s="72"/>
      <c r="M8" s="73"/>
    </row>
    <row r="9" s="51" customFormat="1" ht="19" customHeight="1" spans="1:13">
      <c r="A9" s="14"/>
      <c r="B9" s="547"/>
      <c r="C9" s="547"/>
      <c r="D9" s="548"/>
      <c r="E9" s="549"/>
      <c r="F9" s="582"/>
      <c r="G9" s="582"/>
      <c r="H9" s="548"/>
      <c r="I9" s="71"/>
      <c r="J9" s="72"/>
      <c r="K9" s="72"/>
      <c r="L9" s="72"/>
      <c r="M9" s="73"/>
    </row>
    <row r="10" s="51" customFormat="1" ht="19" customHeight="1" spans="1:13">
      <c r="A10" s="550"/>
      <c r="B10" s="551"/>
      <c r="C10" s="551"/>
      <c r="D10" s="552"/>
      <c r="E10" s="553"/>
      <c r="F10" s="583"/>
      <c r="G10" s="583"/>
      <c r="H10" s="552"/>
      <c r="I10" s="568"/>
      <c r="J10" s="577"/>
      <c r="K10" s="577"/>
      <c r="L10" s="577"/>
      <c r="M10" s="578"/>
    </row>
    <row r="11" s="51" customFormat="1" ht="19" customHeight="1" spans="1:13">
      <c r="A11" s="25" t="s">
        <v>12</v>
      </c>
      <c r="B11" s="554">
        <f t="shared" ref="B11:H11" si="0">SUM(B4:B10)</f>
        <v>3150408.8</v>
      </c>
      <c r="C11" s="554">
        <f t="shared" si="0"/>
        <v>409553.2</v>
      </c>
      <c r="D11" s="555">
        <f>SUM(B11:C11)</f>
        <v>3559962</v>
      </c>
      <c r="E11" s="28"/>
      <c r="F11" s="554">
        <f t="shared" si="0"/>
        <v>0</v>
      </c>
      <c r="G11" s="554">
        <f t="shared" si="0"/>
        <v>371759.93</v>
      </c>
      <c r="H11" s="555">
        <f t="shared" si="0"/>
        <v>371759.93</v>
      </c>
      <c r="I11" s="74"/>
      <c r="J11" s="26"/>
      <c r="K11" s="26">
        <f t="shared" ref="K11:M11" si="1">SUM(K4:K5)</f>
        <v>0</v>
      </c>
      <c r="L11" s="26">
        <f t="shared" si="1"/>
        <v>0</v>
      </c>
      <c r="M11" s="27">
        <f t="shared" si="1"/>
        <v>0</v>
      </c>
    </row>
    <row r="12" s="51" customFormat="1" ht="19" customHeight="1" spans="1:13">
      <c r="A12" s="29"/>
      <c r="B12" s="29"/>
      <c r="C12" s="29"/>
      <c r="D12" s="29"/>
      <c r="E12" s="30"/>
      <c r="F12" s="31"/>
      <c r="G12" s="31"/>
      <c r="H12" s="31"/>
      <c r="I12" s="75"/>
      <c r="J12" s="75"/>
      <c r="K12" s="29"/>
      <c r="L12" s="29"/>
      <c r="M12" s="29"/>
    </row>
    <row r="13" s="51" customFormat="1" ht="19" customHeight="1" spans="1:13">
      <c r="A13" s="32" t="s">
        <v>15</v>
      </c>
      <c r="B13" s="294">
        <v>5211323.42</v>
      </c>
      <c r="C13" s="29"/>
      <c r="D13" s="31"/>
      <c r="E13" s="570"/>
      <c r="F13" s="36"/>
      <c r="G13" s="36"/>
      <c r="H13" s="36"/>
      <c r="I13" s="75"/>
      <c r="J13" s="75"/>
      <c r="K13" s="29"/>
      <c r="L13" s="29"/>
      <c r="M13" s="29"/>
    </row>
    <row r="14" s="51" customFormat="1" ht="19" customHeight="1" spans="1:13">
      <c r="A14" s="37" t="s">
        <v>47</v>
      </c>
      <c r="B14" s="493">
        <v>59030.22</v>
      </c>
      <c r="C14" s="29"/>
      <c r="D14" s="571" t="s">
        <v>48</v>
      </c>
      <c r="E14" s="572">
        <f>B11+B13</f>
        <v>8361732.22</v>
      </c>
      <c r="F14" s="29"/>
      <c r="G14" s="31"/>
      <c r="H14" s="31"/>
      <c r="I14" s="76"/>
      <c r="J14" s="76"/>
      <c r="K14" s="77"/>
      <c r="L14" s="77"/>
      <c r="M14" s="77"/>
    </row>
    <row r="15" s="51" customFormat="1" ht="19" customHeight="1" spans="1:13">
      <c r="A15" s="37" t="s">
        <v>49</v>
      </c>
      <c r="B15" s="573">
        <v>0</v>
      </c>
      <c r="C15" s="29"/>
      <c r="D15" s="571" t="s">
        <v>50</v>
      </c>
      <c r="E15" s="574">
        <f>ROUND(E14*1.15%,2)</f>
        <v>96159.92</v>
      </c>
      <c r="F15" s="29"/>
      <c r="G15" s="44"/>
      <c r="H15" s="44"/>
      <c r="I15" s="76"/>
      <c r="J15" s="76"/>
      <c r="K15" s="77"/>
      <c r="L15" s="77"/>
      <c r="M15" s="77"/>
    </row>
    <row r="16" s="48" customFormat="1" ht="19" customHeight="1" spans="1:13">
      <c r="A16" s="37" t="s">
        <v>20</v>
      </c>
      <c r="B16" s="562">
        <f>C11-G11-B15</f>
        <v>37793.27</v>
      </c>
      <c r="C16" s="575">
        <f>C17-B14</f>
        <v>41310.56664</v>
      </c>
      <c r="D16" s="571" t="s">
        <v>51</v>
      </c>
      <c r="E16" s="574">
        <f>E15-B14</f>
        <v>37129.7</v>
      </c>
      <c r="I16" s="78"/>
      <c r="J16" s="78"/>
      <c r="K16" s="79"/>
      <c r="L16" s="79"/>
      <c r="M16" s="79"/>
    </row>
    <row r="17" s="51" customFormat="1" ht="19" customHeight="1" spans="1:13">
      <c r="A17" s="37" t="s">
        <v>22</v>
      </c>
      <c r="B17" s="562">
        <f>B16+B14</f>
        <v>96823.49</v>
      </c>
      <c r="C17" s="31">
        <f>C18*0.012</f>
        <v>100340.78664</v>
      </c>
      <c r="D17" s="576" t="s">
        <v>21</v>
      </c>
      <c r="E17" s="572">
        <f>C11-E16</f>
        <v>372423.5</v>
      </c>
      <c r="I17" s="75"/>
      <c r="J17" s="75"/>
      <c r="K17" s="29"/>
      <c r="L17" s="29"/>
      <c r="M17" s="29"/>
    </row>
    <row r="18" s="51" customFormat="1" ht="19" customHeight="1" spans="1:10">
      <c r="A18" s="37" t="s">
        <v>48</v>
      </c>
      <c r="B18" s="563">
        <f>B13+B11</f>
        <v>8361732.22</v>
      </c>
      <c r="C18" s="31">
        <f>B13+B11</f>
        <v>8361732.22</v>
      </c>
      <c r="F18" s="75"/>
      <c r="G18" s="75"/>
      <c r="H18" s="29"/>
      <c r="I18" s="29"/>
      <c r="J18" s="29"/>
    </row>
    <row r="19" s="51" customFormat="1" ht="19" customHeight="1" spans="1:10">
      <c r="A19" s="55" t="s">
        <v>52</v>
      </c>
      <c r="B19" s="564">
        <f>B17/B18</f>
        <v>0.0115793578952951</v>
      </c>
      <c r="C19" s="31"/>
      <c r="F19" s="75"/>
      <c r="G19" s="75"/>
      <c r="H19" s="29"/>
      <c r="I19" s="29"/>
      <c r="J19" s="29"/>
    </row>
    <row r="20" s="51" customFormat="1" spans="1:10">
      <c r="A20" s="29"/>
      <c r="B20" s="31"/>
      <c r="C20" s="29"/>
      <c r="F20" s="75"/>
      <c r="G20" s="75"/>
      <c r="H20" s="29"/>
      <c r="I20" s="29"/>
      <c r="J20" s="29"/>
    </row>
  </sheetData>
  <mergeCells count="5">
    <mergeCell ref="A1:M1"/>
    <mergeCell ref="A2:D2"/>
    <mergeCell ref="E2:H2"/>
    <mergeCell ref="I2:M2"/>
    <mergeCell ref="I14:M14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G20" sqref="G20"/>
    </sheetView>
  </sheetViews>
  <sheetFormatPr defaultColWidth="9" defaultRowHeight="14.25"/>
  <cols>
    <col min="1" max="1" width="18.375" style="51"/>
    <col min="2" max="2" width="12.625" style="51"/>
    <col min="3" max="3" width="11.5" style="51"/>
    <col min="4" max="4" width="14.25" style="51" customWidth="1"/>
    <col min="5" max="5" width="14.875" style="51"/>
    <col min="6" max="6" width="12.7583333333333" style="51" customWidth="1"/>
    <col min="7" max="7" width="10.5" style="51"/>
    <col min="8" max="9" width="11.625" style="51"/>
    <col min="10" max="11" width="9.375" style="51"/>
    <col min="12" max="16384" width="9" style="51"/>
  </cols>
  <sheetData>
    <row r="1" s="51" customFormat="1" ht="35" customHeight="1" spans="1:13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51" customFormat="1" ht="19.5" spans="1:13">
      <c r="A2" s="3" t="s">
        <v>42</v>
      </c>
      <c r="B2" s="4"/>
      <c r="C2" s="4"/>
      <c r="D2" s="4"/>
      <c r="E2" s="5" t="s">
        <v>43</v>
      </c>
      <c r="F2" s="6"/>
      <c r="G2" s="6"/>
      <c r="H2" s="7"/>
      <c r="I2" s="60" t="s">
        <v>31</v>
      </c>
      <c r="J2" s="61"/>
      <c r="K2" s="62"/>
      <c r="L2" s="62"/>
      <c r="M2" s="63"/>
    </row>
    <row r="3" s="569" customFormat="1" ht="19" customHeight="1" spans="1:13">
      <c r="A3" s="528" t="s">
        <v>2</v>
      </c>
      <c r="B3" s="12" t="s">
        <v>3</v>
      </c>
      <c r="C3" s="12" t="s">
        <v>4</v>
      </c>
      <c r="D3" s="13" t="s">
        <v>5</v>
      </c>
      <c r="E3" s="11" t="s">
        <v>2</v>
      </c>
      <c r="F3" s="12" t="s">
        <v>6</v>
      </c>
      <c r="G3" s="12" t="s">
        <v>7</v>
      </c>
      <c r="H3" s="13" t="s">
        <v>5</v>
      </c>
      <c r="I3" s="565" t="s">
        <v>44</v>
      </c>
      <c r="J3" s="566" t="s">
        <v>2</v>
      </c>
      <c r="K3" s="566" t="s">
        <v>6</v>
      </c>
      <c r="L3" s="566" t="s">
        <v>7</v>
      </c>
      <c r="M3" s="567" t="s">
        <v>5</v>
      </c>
    </row>
    <row r="4" s="51" customFormat="1" ht="19" customHeight="1" spans="1:13">
      <c r="A4" s="14" t="s">
        <v>54</v>
      </c>
      <c r="B4" s="547">
        <v>17493.54</v>
      </c>
      <c r="C4" s="547">
        <v>862.56</v>
      </c>
      <c r="D4" s="548">
        <f>SUM(B4:C4)</f>
        <v>18356.1</v>
      </c>
      <c r="E4" s="17" t="s">
        <v>46</v>
      </c>
      <c r="F4" s="18">
        <v>5480.92</v>
      </c>
      <c r="G4" s="19">
        <v>712.52</v>
      </c>
      <c r="H4" s="20">
        <f>SUM(F4:G4)</f>
        <v>6193.44</v>
      </c>
      <c r="I4" s="68"/>
      <c r="J4" s="69"/>
      <c r="K4" s="69"/>
      <c r="L4" s="69"/>
      <c r="M4" s="70"/>
    </row>
    <row r="5" s="51" customFormat="1" ht="19" customHeight="1" spans="1:13">
      <c r="A5" s="14"/>
      <c r="B5" s="547"/>
      <c r="C5" s="547"/>
      <c r="D5" s="548"/>
      <c r="E5" s="17"/>
      <c r="F5" s="18"/>
      <c r="G5" s="19"/>
      <c r="H5" s="20"/>
      <c r="I5" s="71"/>
      <c r="J5" s="72"/>
      <c r="K5" s="72"/>
      <c r="L5" s="72"/>
      <c r="M5" s="73"/>
    </row>
    <row r="6" s="51" customFormat="1" ht="19" customHeight="1" spans="1:13">
      <c r="A6" s="14"/>
      <c r="B6" s="547"/>
      <c r="C6" s="547"/>
      <c r="D6" s="548"/>
      <c r="E6" s="549"/>
      <c r="F6" s="251"/>
      <c r="G6" s="251"/>
      <c r="H6" s="117"/>
      <c r="I6" s="71"/>
      <c r="J6" s="72"/>
      <c r="K6" s="72"/>
      <c r="L6" s="72"/>
      <c r="M6" s="73"/>
    </row>
    <row r="7" s="51" customFormat="1" ht="19" customHeight="1" spans="1:13">
      <c r="A7" s="14"/>
      <c r="B7" s="547"/>
      <c r="C7" s="547"/>
      <c r="D7" s="548"/>
      <c r="E7" s="549"/>
      <c r="F7" s="251"/>
      <c r="G7" s="251"/>
      <c r="H7" s="117"/>
      <c r="I7" s="71"/>
      <c r="J7" s="72"/>
      <c r="K7" s="72"/>
      <c r="L7" s="72"/>
      <c r="M7" s="73"/>
    </row>
    <row r="8" s="51" customFormat="1" ht="19" customHeight="1" spans="1:13">
      <c r="A8" s="14"/>
      <c r="B8" s="547"/>
      <c r="C8" s="547"/>
      <c r="D8" s="548"/>
      <c r="E8" s="549"/>
      <c r="F8" s="251"/>
      <c r="G8" s="251"/>
      <c r="H8" s="117"/>
      <c r="I8" s="71"/>
      <c r="J8" s="72"/>
      <c r="K8" s="72"/>
      <c r="L8" s="72"/>
      <c r="M8" s="73"/>
    </row>
    <row r="9" s="51" customFormat="1" ht="19" customHeight="1" spans="1:13">
      <c r="A9" s="14"/>
      <c r="B9" s="547"/>
      <c r="C9" s="547"/>
      <c r="D9" s="548"/>
      <c r="E9" s="549"/>
      <c r="F9" s="251"/>
      <c r="G9" s="251"/>
      <c r="H9" s="117"/>
      <c r="I9" s="71"/>
      <c r="J9" s="72"/>
      <c r="K9" s="72"/>
      <c r="L9" s="72"/>
      <c r="M9" s="73"/>
    </row>
    <row r="10" s="51" customFormat="1" ht="19" customHeight="1" spans="1:13">
      <c r="A10" s="550"/>
      <c r="B10" s="551"/>
      <c r="C10" s="551"/>
      <c r="D10" s="552"/>
      <c r="E10" s="553"/>
      <c r="F10" s="266"/>
      <c r="G10" s="266"/>
      <c r="H10" s="352"/>
      <c r="I10" s="568"/>
      <c r="J10" s="577"/>
      <c r="K10" s="577"/>
      <c r="L10" s="577"/>
      <c r="M10" s="578"/>
    </row>
    <row r="11" s="51" customFormat="1" ht="19" customHeight="1" spans="1:13">
      <c r="A11" s="25" t="s">
        <v>12</v>
      </c>
      <c r="B11" s="554">
        <f>SUM(B4:B10)</f>
        <v>17493.54</v>
      </c>
      <c r="C11" s="554">
        <f>SUM(C4:C10)</f>
        <v>862.56</v>
      </c>
      <c r="D11" s="555">
        <f>SUM(B11:C11)</f>
        <v>18356.1</v>
      </c>
      <c r="E11" s="28"/>
      <c r="F11" s="26">
        <f>SUM(F4:F10)</f>
        <v>5480.92</v>
      </c>
      <c r="G11" s="26">
        <f>SUM(G4:G10)</f>
        <v>712.52</v>
      </c>
      <c r="H11" s="27">
        <f>SUM(H4:H10)</f>
        <v>6193.44</v>
      </c>
      <c r="I11" s="74"/>
      <c r="J11" s="26"/>
      <c r="K11" s="26">
        <f>SUM(K4:K5)</f>
        <v>0</v>
      </c>
      <c r="L11" s="26">
        <f>SUM(L4:L5)</f>
        <v>0</v>
      </c>
      <c r="M11" s="27">
        <f>SUM(M4:M5)</f>
        <v>0</v>
      </c>
    </row>
    <row r="12" s="51" customFormat="1" ht="19" customHeight="1" spans="1:13">
      <c r="A12" s="29"/>
      <c r="B12" s="29"/>
      <c r="C12" s="29"/>
      <c r="D12" s="29"/>
      <c r="E12" s="30"/>
      <c r="F12" s="31"/>
      <c r="G12" s="31"/>
      <c r="H12" s="31"/>
      <c r="I12" s="75"/>
      <c r="J12" s="75"/>
      <c r="K12" s="29"/>
      <c r="L12" s="29"/>
      <c r="M12" s="29"/>
    </row>
    <row r="13" s="51" customFormat="1" ht="19" customHeight="1" spans="1:13">
      <c r="A13" s="32" t="s">
        <v>15</v>
      </c>
      <c r="B13" s="294">
        <v>111636.53</v>
      </c>
      <c r="C13" s="29"/>
      <c r="D13" s="31"/>
      <c r="E13" s="570"/>
      <c r="F13" s="36"/>
      <c r="G13" s="36"/>
      <c r="H13" s="36"/>
      <c r="I13" s="75"/>
      <c r="J13" s="75"/>
      <c r="K13" s="29"/>
      <c r="L13" s="29"/>
      <c r="M13" s="29"/>
    </row>
    <row r="14" s="51" customFormat="1" ht="19" customHeight="1" spans="1:13">
      <c r="A14" s="37" t="s">
        <v>47</v>
      </c>
      <c r="B14" s="493">
        <v>1399.52</v>
      </c>
      <c r="C14" s="29"/>
      <c r="D14" s="571" t="s">
        <v>48</v>
      </c>
      <c r="E14" s="572">
        <f>B11+B13</f>
        <v>129130.07</v>
      </c>
      <c r="F14" s="29"/>
      <c r="G14" s="31"/>
      <c r="H14" s="31"/>
      <c r="I14" s="76"/>
      <c r="J14" s="76"/>
      <c r="K14" s="77"/>
      <c r="L14" s="77"/>
      <c r="M14" s="77"/>
    </row>
    <row r="15" s="51" customFormat="1" ht="19" customHeight="1" spans="1:13">
      <c r="A15" s="37" t="s">
        <v>49</v>
      </c>
      <c r="B15" s="573">
        <v>0</v>
      </c>
      <c r="C15" s="29"/>
      <c r="D15" s="571" t="s">
        <v>50</v>
      </c>
      <c r="E15" s="574">
        <f>ROUND(E14*0.012,2)</f>
        <v>1549.56</v>
      </c>
      <c r="F15" s="29"/>
      <c r="G15" s="44"/>
      <c r="H15" s="44"/>
      <c r="I15" s="76"/>
      <c r="J15" s="76"/>
      <c r="K15" s="77"/>
      <c r="L15" s="77"/>
      <c r="M15" s="77"/>
    </row>
    <row r="16" s="48" customFormat="1" ht="19" customHeight="1" spans="1:13">
      <c r="A16" s="37" t="s">
        <v>20</v>
      </c>
      <c r="B16" s="562">
        <f>C11-G11-B15</f>
        <v>150.04</v>
      </c>
      <c r="C16" s="575">
        <f>C17-B14</f>
        <v>150.04084</v>
      </c>
      <c r="D16" s="571" t="s">
        <v>51</v>
      </c>
      <c r="E16" s="574">
        <f>E15-B14</f>
        <v>150.04</v>
      </c>
      <c r="I16" s="78"/>
      <c r="J16" s="78"/>
      <c r="K16" s="79"/>
      <c r="L16" s="79"/>
      <c r="M16" s="79"/>
    </row>
    <row r="17" s="51" customFormat="1" ht="19" customHeight="1" spans="1:13">
      <c r="A17" s="37" t="s">
        <v>22</v>
      </c>
      <c r="B17" s="562">
        <f>B16+B14</f>
        <v>1549.56</v>
      </c>
      <c r="C17" s="31">
        <f>C18*0.012</f>
        <v>1549.56084</v>
      </c>
      <c r="D17" s="576" t="s">
        <v>21</v>
      </c>
      <c r="E17" s="572">
        <f>C11-E16</f>
        <v>712.52</v>
      </c>
      <c r="I17" s="75"/>
      <c r="J17" s="75"/>
      <c r="K17" s="29"/>
      <c r="L17" s="29"/>
      <c r="M17" s="29"/>
    </row>
    <row r="18" s="51" customFormat="1" ht="19" customHeight="1" spans="1:10">
      <c r="A18" s="37" t="s">
        <v>48</v>
      </c>
      <c r="B18" s="563">
        <f>B13+B11</f>
        <v>129130.07</v>
      </c>
      <c r="C18" s="31">
        <f>B13+B11</f>
        <v>129130.07</v>
      </c>
      <c r="F18" s="75"/>
      <c r="G18" s="75"/>
      <c r="H18" s="29"/>
      <c r="I18" s="29"/>
      <c r="J18" s="29"/>
    </row>
    <row r="19" s="51" customFormat="1" ht="19" customHeight="1" spans="1:10">
      <c r="A19" s="55" t="s">
        <v>55</v>
      </c>
      <c r="B19" s="564">
        <f>B17/B18</f>
        <v>0.0119999934949311</v>
      </c>
      <c r="C19" s="31"/>
      <c r="F19" s="75"/>
      <c r="G19" s="75"/>
      <c r="H19" s="29"/>
      <c r="I19" s="29"/>
      <c r="J19" s="29"/>
    </row>
    <row r="20" s="51" customFormat="1" spans="1:10">
      <c r="A20" s="29"/>
      <c r="B20" s="31"/>
      <c r="C20" s="29"/>
      <c r="F20" s="75"/>
      <c r="G20" s="75"/>
      <c r="H20" s="29"/>
      <c r="I20" s="29"/>
      <c r="J20" s="29"/>
    </row>
  </sheetData>
  <mergeCells count="5">
    <mergeCell ref="A1:M1"/>
    <mergeCell ref="A2:D2"/>
    <mergeCell ref="E2:H2"/>
    <mergeCell ref="I2:M2"/>
    <mergeCell ref="I14:M14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H17" sqref="H17"/>
    </sheetView>
  </sheetViews>
  <sheetFormatPr defaultColWidth="9" defaultRowHeight="14.25"/>
  <cols>
    <col min="1" max="1" width="18.375" style="29"/>
    <col min="2" max="2" width="12.625" style="29"/>
    <col min="3" max="3" width="18.25" style="29" customWidth="1"/>
    <col min="4" max="4" width="12.625" style="29" customWidth="1"/>
    <col min="5" max="5" width="14.875" style="29"/>
    <col min="6" max="6" width="12.7583333333333" style="29" customWidth="1"/>
    <col min="7" max="7" width="10.5" style="29"/>
    <col min="8" max="9" width="11.625" style="29"/>
    <col min="10" max="11" width="9.375" style="29"/>
    <col min="12" max="16384" width="9" style="29"/>
  </cols>
  <sheetData>
    <row r="1" s="29" customFormat="1" ht="35" customHeight="1" spans="1:13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29" customFormat="1" ht="19.5" spans="1:13">
      <c r="A2" s="3" t="s">
        <v>42</v>
      </c>
      <c r="B2" s="4"/>
      <c r="C2" s="4"/>
      <c r="D2" s="4"/>
      <c r="E2" s="5" t="s">
        <v>43</v>
      </c>
      <c r="F2" s="6"/>
      <c r="G2" s="6"/>
      <c r="H2" s="7"/>
      <c r="I2" s="60" t="s">
        <v>31</v>
      </c>
      <c r="J2" s="61"/>
      <c r="K2" s="62"/>
      <c r="L2" s="62"/>
      <c r="M2" s="63"/>
    </row>
    <row r="3" s="124" customFormat="1" ht="19" customHeight="1" spans="1:13">
      <c r="A3" s="528" t="s">
        <v>2</v>
      </c>
      <c r="B3" s="12" t="s">
        <v>3</v>
      </c>
      <c r="C3" s="12" t="s">
        <v>4</v>
      </c>
      <c r="D3" s="13" t="s">
        <v>5</v>
      </c>
      <c r="E3" s="11" t="s">
        <v>2</v>
      </c>
      <c r="F3" s="12" t="s">
        <v>6</v>
      </c>
      <c r="G3" s="12" t="s">
        <v>7</v>
      </c>
      <c r="H3" s="13" t="s">
        <v>5</v>
      </c>
      <c r="I3" s="565" t="s">
        <v>44</v>
      </c>
      <c r="J3" s="566" t="s">
        <v>2</v>
      </c>
      <c r="K3" s="566" t="s">
        <v>6</v>
      </c>
      <c r="L3" s="566" t="s">
        <v>7</v>
      </c>
      <c r="M3" s="567" t="s">
        <v>5</v>
      </c>
    </row>
    <row r="4" s="29" customFormat="1" ht="19" customHeight="1" spans="1:13">
      <c r="A4" s="14" t="s">
        <v>27</v>
      </c>
      <c r="B4" s="547">
        <v>86193.78</v>
      </c>
      <c r="C4" s="547">
        <v>8058.73</v>
      </c>
      <c r="D4" s="548">
        <f>SUM(B4:C4)</f>
        <v>94252.51</v>
      </c>
      <c r="E4" s="17" t="s">
        <v>46</v>
      </c>
      <c r="F4" s="18">
        <v>55929.2</v>
      </c>
      <c r="G4" s="19">
        <v>7270.8</v>
      </c>
      <c r="H4" s="20">
        <f>SUM(F4:G4)</f>
        <v>63200</v>
      </c>
      <c r="I4" s="68"/>
      <c r="J4" s="9"/>
      <c r="K4" s="9"/>
      <c r="L4" s="9"/>
      <c r="M4" s="10"/>
    </row>
    <row r="5" s="29" customFormat="1" ht="19" customHeight="1" spans="1:13">
      <c r="A5" s="14" t="s">
        <v>57</v>
      </c>
      <c r="B5" s="547">
        <v>6556.61</v>
      </c>
      <c r="C5" s="547">
        <v>393.39</v>
      </c>
      <c r="D5" s="548">
        <f>SUM(B5:C5)</f>
        <v>6950</v>
      </c>
      <c r="E5" s="17"/>
      <c r="F5" s="18"/>
      <c r="G5" s="19"/>
      <c r="H5" s="20"/>
      <c r="I5" s="71"/>
      <c r="J5" s="39"/>
      <c r="K5" s="39"/>
      <c r="L5" s="39"/>
      <c r="M5" s="43"/>
    </row>
    <row r="6" s="29" customFormat="1" ht="19" customHeight="1" spans="1:13">
      <c r="A6" s="14"/>
      <c r="B6" s="547"/>
      <c r="C6" s="547"/>
      <c r="D6" s="548"/>
      <c r="E6" s="549"/>
      <c r="F6" s="251"/>
      <c r="G6" s="251"/>
      <c r="H6" s="117"/>
      <c r="I6" s="71"/>
      <c r="J6" s="39"/>
      <c r="K6" s="39"/>
      <c r="L6" s="39"/>
      <c r="M6" s="43"/>
    </row>
    <row r="7" s="29" customFormat="1" ht="19" customHeight="1" spans="1:13">
      <c r="A7" s="14"/>
      <c r="B7" s="547"/>
      <c r="C7" s="547"/>
      <c r="D7" s="548"/>
      <c r="E7" s="549"/>
      <c r="F7" s="251"/>
      <c r="G7" s="251"/>
      <c r="H7" s="117"/>
      <c r="I7" s="71"/>
      <c r="J7" s="39"/>
      <c r="K7" s="39"/>
      <c r="L7" s="39"/>
      <c r="M7" s="43"/>
    </row>
    <row r="8" s="29" customFormat="1" ht="19" customHeight="1" spans="1:13">
      <c r="A8" s="14"/>
      <c r="B8" s="547"/>
      <c r="C8" s="547"/>
      <c r="D8" s="548"/>
      <c r="E8" s="549"/>
      <c r="F8" s="251"/>
      <c r="G8" s="251"/>
      <c r="H8" s="117"/>
      <c r="I8" s="71"/>
      <c r="J8" s="39"/>
      <c r="K8" s="39"/>
      <c r="L8" s="39"/>
      <c r="M8" s="43"/>
    </row>
    <row r="9" s="29" customFormat="1" ht="19" customHeight="1" spans="1:13">
      <c r="A9" s="14"/>
      <c r="B9" s="547"/>
      <c r="C9" s="547"/>
      <c r="D9" s="548"/>
      <c r="E9" s="549"/>
      <c r="F9" s="251"/>
      <c r="G9" s="251"/>
      <c r="H9" s="117"/>
      <c r="I9" s="71"/>
      <c r="J9" s="39"/>
      <c r="K9" s="39"/>
      <c r="L9" s="39"/>
      <c r="M9" s="43"/>
    </row>
    <row r="10" s="29" customFormat="1" ht="19" customHeight="1" spans="1:13">
      <c r="A10" s="550"/>
      <c r="B10" s="551"/>
      <c r="C10" s="551"/>
      <c r="D10" s="552"/>
      <c r="E10" s="553"/>
      <c r="F10" s="266"/>
      <c r="G10" s="266"/>
      <c r="H10" s="352"/>
      <c r="I10" s="568"/>
      <c r="J10" s="58"/>
      <c r="K10" s="58"/>
      <c r="L10" s="58"/>
      <c r="M10" s="94"/>
    </row>
    <row r="11" s="29" customFormat="1" ht="19" customHeight="1" spans="1:13">
      <c r="A11" s="25" t="s">
        <v>12</v>
      </c>
      <c r="B11" s="554">
        <f t="shared" ref="B11:H11" si="0">SUM(B4:B10)</f>
        <v>92750.39</v>
      </c>
      <c r="C11" s="554">
        <f t="shared" si="0"/>
        <v>8452.12</v>
      </c>
      <c r="D11" s="555">
        <f>SUM(B11:C11)</f>
        <v>101202.51</v>
      </c>
      <c r="E11" s="28"/>
      <c r="F11" s="26">
        <f t="shared" si="0"/>
        <v>55929.2</v>
      </c>
      <c r="G11" s="26">
        <f t="shared" si="0"/>
        <v>7270.8</v>
      </c>
      <c r="H11" s="27">
        <f t="shared" si="0"/>
        <v>63200</v>
      </c>
      <c r="I11" s="74"/>
      <c r="J11" s="26"/>
      <c r="K11" s="26">
        <f t="shared" ref="K11:M11" si="1">SUM(K4:K5)</f>
        <v>0</v>
      </c>
      <c r="L11" s="26">
        <f t="shared" si="1"/>
        <v>0</v>
      </c>
      <c r="M11" s="27">
        <f t="shared" si="1"/>
        <v>0</v>
      </c>
    </row>
    <row r="12" s="29" customFormat="1" ht="19" customHeight="1" spans="5:10">
      <c r="E12" s="30"/>
      <c r="F12" s="31"/>
      <c r="G12" s="31"/>
      <c r="H12" s="31"/>
      <c r="I12" s="75"/>
      <c r="J12" s="75"/>
    </row>
    <row r="13" s="29" customFormat="1" ht="19" customHeight="1" spans="1:10">
      <c r="A13" s="32" t="s">
        <v>15</v>
      </c>
      <c r="B13" s="274">
        <v>129130.07</v>
      </c>
      <c r="C13" s="104" t="s">
        <v>48</v>
      </c>
      <c r="D13" s="556">
        <f>B11+B13</f>
        <v>221880.46</v>
      </c>
      <c r="F13" s="36"/>
      <c r="G13" s="36"/>
      <c r="H13" s="36"/>
      <c r="I13" s="75"/>
      <c r="J13" s="75"/>
    </row>
    <row r="14" s="29" customFormat="1" ht="19" customHeight="1" spans="1:13">
      <c r="A14" s="37" t="s">
        <v>47</v>
      </c>
      <c r="B14" s="557">
        <v>1479.78</v>
      </c>
      <c r="C14" s="113" t="s">
        <v>50</v>
      </c>
      <c r="D14" s="558">
        <f>ROUND(D13*0.012,2)</f>
        <v>2662.57</v>
      </c>
      <c r="G14" s="31"/>
      <c r="H14" s="31"/>
      <c r="I14" s="76"/>
      <c r="J14" s="76"/>
      <c r="K14" s="77"/>
      <c r="L14" s="77"/>
      <c r="M14" s="77"/>
    </row>
    <row r="15" s="29" customFormat="1" ht="19" customHeight="1" spans="1:13">
      <c r="A15" s="37" t="s">
        <v>49</v>
      </c>
      <c r="B15" s="559">
        <v>0</v>
      </c>
      <c r="C15" s="113" t="s">
        <v>51</v>
      </c>
      <c r="D15" s="558">
        <f>D14-B14</f>
        <v>1182.79</v>
      </c>
      <c r="G15" s="44"/>
      <c r="H15" s="44"/>
      <c r="I15" s="76"/>
      <c r="J15" s="76"/>
      <c r="K15" s="77"/>
      <c r="L15" s="77"/>
      <c r="M15" s="77"/>
    </row>
    <row r="16" s="79" customFormat="1" ht="19" customHeight="1" spans="1:10">
      <c r="A16" s="37" t="s">
        <v>20</v>
      </c>
      <c r="B16" s="560">
        <f>C11-G11-B15</f>
        <v>1181.32</v>
      </c>
      <c r="C16" s="281" t="s">
        <v>21</v>
      </c>
      <c r="D16" s="561">
        <f>C11-D15</f>
        <v>7269.33</v>
      </c>
      <c r="I16" s="78"/>
      <c r="J16" s="78"/>
    </row>
    <row r="17" s="29" customFormat="1" ht="19" customHeight="1" spans="1:10">
      <c r="A17" s="37" t="s">
        <v>22</v>
      </c>
      <c r="B17" s="562">
        <f>B16+B14</f>
        <v>2661.1</v>
      </c>
      <c r="I17" s="75"/>
      <c r="J17" s="75"/>
    </row>
    <row r="18" s="29" customFormat="1" ht="19" customHeight="1" spans="1:7">
      <c r="A18" s="37" t="s">
        <v>48</v>
      </c>
      <c r="B18" s="563">
        <f>B13+B11</f>
        <v>221880.46</v>
      </c>
      <c r="F18" s="75"/>
      <c r="G18" s="75"/>
    </row>
    <row r="19" s="29" customFormat="1" ht="19" customHeight="1" spans="1:7">
      <c r="A19" s="55" t="s">
        <v>55</v>
      </c>
      <c r="B19" s="564">
        <f>B17/B18</f>
        <v>0.0119933950019754</v>
      </c>
      <c r="C19" s="31"/>
      <c r="F19" s="75"/>
      <c r="G19" s="75"/>
    </row>
    <row r="20" s="29" customFormat="1" spans="2:7">
      <c r="B20" s="31"/>
      <c r="F20" s="75"/>
      <c r="G20" s="75"/>
    </row>
  </sheetData>
  <mergeCells count="5">
    <mergeCell ref="A1:M1"/>
    <mergeCell ref="A2:D2"/>
    <mergeCell ref="E2:H2"/>
    <mergeCell ref="I2:M2"/>
    <mergeCell ref="I14:M14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G22" sqref="G22"/>
    </sheetView>
  </sheetViews>
  <sheetFormatPr defaultColWidth="9" defaultRowHeight="14.25"/>
  <cols>
    <col min="1" max="1" width="16.375" style="124" customWidth="1"/>
    <col min="2" max="2" width="14.625" style="29" customWidth="1"/>
    <col min="3" max="3" width="20.375" style="29" customWidth="1"/>
    <col min="4" max="4" width="12.875" style="29" customWidth="1"/>
    <col min="5" max="5" width="14.375" style="29" customWidth="1"/>
    <col min="6" max="6" width="10.7583333333333" style="29" customWidth="1"/>
    <col min="7" max="8" width="13.625" style="29" customWidth="1"/>
    <col min="9" max="9" width="13.7583333333333" style="29" customWidth="1"/>
    <col min="10" max="10" width="10.7583333333333" style="29" customWidth="1"/>
    <col min="11" max="11" width="9.375" style="29" customWidth="1"/>
    <col min="12" max="14" width="14.2583333333333" style="29" customWidth="1"/>
    <col min="15" max="15" width="11.5" style="29"/>
    <col min="16" max="16384" width="9" style="29"/>
  </cols>
  <sheetData>
    <row r="1" ht="26.25" spans="1:14">
      <c r="A1" s="299" t="s">
        <v>58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38"/>
    </row>
    <row r="2" ht="18" customHeight="1" spans="1:14">
      <c r="A2" s="525" t="s">
        <v>1</v>
      </c>
      <c r="B2" s="526" t="s">
        <v>2</v>
      </c>
      <c r="C2" s="526" t="s">
        <v>3</v>
      </c>
      <c r="D2" s="526" t="s">
        <v>4</v>
      </c>
      <c r="E2" s="527" t="s">
        <v>5</v>
      </c>
      <c r="F2" s="528" t="s">
        <v>2</v>
      </c>
      <c r="G2" s="12" t="s">
        <v>6</v>
      </c>
      <c r="H2" s="12" t="s">
        <v>7</v>
      </c>
      <c r="I2" s="13" t="s">
        <v>5</v>
      </c>
      <c r="J2" s="528" t="s">
        <v>1</v>
      </c>
      <c r="K2" s="12" t="s">
        <v>2</v>
      </c>
      <c r="L2" s="12" t="s">
        <v>8</v>
      </c>
      <c r="M2" s="12" t="s">
        <v>9</v>
      </c>
      <c r="N2" s="13" t="s">
        <v>5</v>
      </c>
    </row>
    <row r="3" ht="18" customHeight="1" spans="1:14">
      <c r="A3" s="87"/>
      <c r="B3" s="250" t="s">
        <v>59</v>
      </c>
      <c r="C3" s="160">
        <v>518867.91</v>
      </c>
      <c r="D3" s="160">
        <v>31132.09</v>
      </c>
      <c r="E3" s="117">
        <f>C3+D3</f>
        <v>550000</v>
      </c>
      <c r="F3" s="14"/>
      <c r="G3" s="15"/>
      <c r="H3" s="15">
        <v>9339.64</v>
      </c>
      <c r="I3" s="221">
        <f>SUM(G3:H3)</f>
        <v>9339.64</v>
      </c>
      <c r="J3" s="544">
        <v>1</v>
      </c>
      <c r="K3" s="15"/>
      <c r="L3" s="15"/>
      <c r="M3" s="15"/>
      <c r="N3" s="221">
        <f t="shared" ref="N3:N12" si="0">SUM(L3:M3)</f>
        <v>0</v>
      </c>
    </row>
    <row r="4" ht="18" customHeight="1" spans="1:14">
      <c r="A4" s="87"/>
      <c r="B4" s="250" t="s">
        <v>28</v>
      </c>
      <c r="C4" s="250"/>
      <c r="D4" s="250"/>
      <c r="E4" s="117">
        <f>C4+D4</f>
        <v>0</v>
      </c>
      <c r="F4" s="14"/>
      <c r="G4" s="15"/>
      <c r="H4" s="15"/>
      <c r="I4" s="221"/>
      <c r="J4" s="544">
        <v>2</v>
      </c>
      <c r="K4" s="15"/>
      <c r="L4" s="15"/>
      <c r="M4" s="15"/>
      <c r="N4" s="221">
        <f t="shared" si="0"/>
        <v>0</v>
      </c>
    </row>
    <row r="5" ht="18" customHeight="1" spans="1:14">
      <c r="A5" s="87"/>
      <c r="B5" s="250"/>
      <c r="C5" s="250"/>
      <c r="D5" s="250"/>
      <c r="E5" s="117"/>
      <c r="F5" s="14"/>
      <c r="G5" s="15"/>
      <c r="H5" s="15"/>
      <c r="I5" s="221"/>
      <c r="J5" s="544">
        <v>3</v>
      </c>
      <c r="K5" s="15"/>
      <c r="L5" s="15"/>
      <c r="M5" s="15"/>
      <c r="N5" s="221">
        <f t="shared" si="0"/>
        <v>0</v>
      </c>
    </row>
    <row r="6" ht="18" customHeight="1" spans="1:14">
      <c r="A6" s="87"/>
      <c r="B6" s="250"/>
      <c r="C6" s="250"/>
      <c r="D6" s="250"/>
      <c r="E6" s="117"/>
      <c r="F6" s="14"/>
      <c r="G6" s="15"/>
      <c r="H6" s="15"/>
      <c r="I6" s="221"/>
      <c r="J6" s="544">
        <v>4</v>
      </c>
      <c r="K6" s="15"/>
      <c r="L6" s="15"/>
      <c r="M6" s="15"/>
      <c r="N6" s="221">
        <f t="shared" si="0"/>
        <v>0</v>
      </c>
    </row>
    <row r="7" ht="18" customHeight="1" spans="1:14">
      <c r="A7" s="87"/>
      <c r="B7" s="250"/>
      <c r="C7" s="250"/>
      <c r="D7" s="250"/>
      <c r="E7" s="117"/>
      <c r="F7" s="14"/>
      <c r="G7" s="15"/>
      <c r="H7" s="15"/>
      <c r="I7" s="221"/>
      <c r="J7" s="544">
        <v>5</v>
      </c>
      <c r="K7" s="15"/>
      <c r="L7" s="15"/>
      <c r="M7" s="15"/>
      <c r="N7" s="221">
        <f t="shared" si="0"/>
        <v>0</v>
      </c>
    </row>
    <row r="8" ht="18" customHeight="1" spans="1:14">
      <c r="A8" s="87"/>
      <c r="B8" s="250"/>
      <c r="C8" s="250"/>
      <c r="D8" s="250"/>
      <c r="E8" s="117"/>
      <c r="F8" s="14"/>
      <c r="G8" s="15"/>
      <c r="H8" s="15"/>
      <c r="I8" s="221"/>
      <c r="J8" s="544">
        <v>6</v>
      </c>
      <c r="K8" s="15"/>
      <c r="L8" s="15"/>
      <c r="M8" s="15"/>
      <c r="N8" s="221">
        <f t="shared" si="0"/>
        <v>0</v>
      </c>
    </row>
    <row r="9" ht="18" customHeight="1" spans="1:14">
      <c r="A9" s="87"/>
      <c r="B9" s="250"/>
      <c r="C9" s="250"/>
      <c r="D9" s="250"/>
      <c r="E9" s="117"/>
      <c r="F9" s="14"/>
      <c r="G9" s="15"/>
      <c r="H9" s="15"/>
      <c r="I9" s="221"/>
      <c r="J9" s="544">
        <v>7</v>
      </c>
      <c r="K9" s="15"/>
      <c r="L9" s="15"/>
      <c r="M9" s="15"/>
      <c r="N9" s="221">
        <f t="shared" si="0"/>
        <v>0</v>
      </c>
    </row>
    <row r="10" ht="18" customHeight="1" spans="1:14">
      <c r="A10" s="87"/>
      <c r="B10" s="250"/>
      <c r="C10" s="250"/>
      <c r="D10" s="250"/>
      <c r="E10" s="117"/>
      <c r="F10" s="14"/>
      <c r="G10" s="15"/>
      <c r="H10" s="15"/>
      <c r="I10" s="221"/>
      <c r="J10" s="544">
        <v>8</v>
      </c>
      <c r="K10" s="15"/>
      <c r="L10" s="15"/>
      <c r="M10" s="15"/>
      <c r="N10" s="221">
        <f t="shared" si="0"/>
        <v>0</v>
      </c>
    </row>
    <row r="11" ht="18" customHeight="1" spans="1:14">
      <c r="A11" s="87"/>
      <c r="B11" s="250"/>
      <c r="C11" s="250"/>
      <c r="D11" s="250"/>
      <c r="E11" s="117"/>
      <c r="F11" s="14"/>
      <c r="G11" s="15"/>
      <c r="H11" s="15"/>
      <c r="I11" s="221"/>
      <c r="J11" s="544">
        <v>9</v>
      </c>
      <c r="K11" s="15"/>
      <c r="L11" s="15"/>
      <c r="M11" s="15"/>
      <c r="N11" s="221">
        <f t="shared" si="0"/>
        <v>0</v>
      </c>
    </row>
    <row r="12" ht="18" customHeight="1" spans="1:14">
      <c r="A12" s="87"/>
      <c r="B12" s="250"/>
      <c r="C12" s="250"/>
      <c r="D12" s="250"/>
      <c r="E12" s="117"/>
      <c r="F12" s="14"/>
      <c r="G12" s="15"/>
      <c r="H12" s="15"/>
      <c r="I12" s="221"/>
      <c r="J12" s="544">
        <v>10</v>
      </c>
      <c r="K12" s="15"/>
      <c r="L12" s="15"/>
      <c r="M12" s="15"/>
      <c r="N12" s="221">
        <f t="shared" si="0"/>
        <v>0</v>
      </c>
    </row>
    <row r="13" ht="18" customHeight="1" spans="1:14">
      <c r="A13" s="529" t="s">
        <v>12</v>
      </c>
      <c r="B13" s="530"/>
      <c r="C13" s="531">
        <f t="shared" ref="C13:H13" si="1">SUM(C3:C12)</f>
        <v>518867.91</v>
      </c>
      <c r="D13" s="532">
        <f t="shared" si="1"/>
        <v>31132.09</v>
      </c>
      <c r="E13" s="533">
        <f t="shared" si="1"/>
        <v>550000</v>
      </c>
      <c r="F13" s="534" t="s">
        <v>13</v>
      </c>
      <c r="G13" s="535">
        <f t="shared" si="1"/>
        <v>0</v>
      </c>
      <c r="H13" s="535">
        <f t="shared" si="1"/>
        <v>9339.64</v>
      </c>
      <c r="I13" s="545">
        <f>G13+H13</f>
        <v>9339.64</v>
      </c>
      <c r="J13" s="546" t="s">
        <v>14</v>
      </c>
      <c r="K13" s="353"/>
      <c r="L13" s="266">
        <f t="shared" ref="L13:N13" si="2">SUM(L3:L12)</f>
        <v>0</v>
      </c>
      <c r="M13" s="266">
        <f t="shared" si="2"/>
        <v>0</v>
      </c>
      <c r="N13" s="352">
        <f t="shared" si="2"/>
        <v>0</v>
      </c>
    </row>
    <row r="14" spans="6:6">
      <c r="F14" s="124"/>
    </row>
    <row r="15" spans="6:6">
      <c r="F15" s="124"/>
    </row>
    <row r="17" ht="22" customHeight="1" spans="1:13">
      <c r="A17" s="184" t="s">
        <v>15</v>
      </c>
      <c r="B17" s="536">
        <v>0</v>
      </c>
      <c r="C17" s="537" t="s">
        <v>29</v>
      </c>
      <c r="D17" s="105">
        <f>C13+B17</f>
        <v>518867.91</v>
      </c>
      <c r="E17" s="111"/>
      <c r="F17" s="538"/>
      <c r="G17" s="538"/>
      <c r="H17" s="538"/>
      <c r="I17" s="538"/>
      <c r="J17" s="538"/>
      <c r="K17" s="538"/>
      <c r="L17" s="538"/>
      <c r="M17" s="538"/>
    </row>
    <row r="18" ht="22" customHeight="1" spans="1:13">
      <c r="A18" s="190" t="s">
        <v>16</v>
      </c>
      <c r="B18" s="539">
        <v>0</v>
      </c>
      <c r="C18" s="540" t="s">
        <v>17</v>
      </c>
      <c r="D18" s="110">
        <f>ROUND(D17*4.2%,2)</f>
        <v>21792.45</v>
      </c>
      <c r="E18" s="111"/>
      <c r="F18" s="538"/>
      <c r="G18" s="538"/>
      <c r="H18" s="538"/>
      <c r="I18" s="538"/>
      <c r="J18" s="538"/>
      <c r="K18" s="538"/>
      <c r="L18" s="538"/>
      <c r="M18" s="538"/>
    </row>
    <row r="19" ht="22" customHeight="1" spans="1:12">
      <c r="A19" s="190" t="s">
        <v>18</v>
      </c>
      <c r="B19" s="539">
        <v>0</v>
      </c>
      <c r="C19" s="540" t="s">
        <v>19</v>
      </c>
      <c r="D19" s="110">
        <f>D18-B18</f>
        <v>21792.45</v>
      </c>
      <c r="E19" s="31"/>
      <c r="F19" s="538"/>
      <c r="G19" s="538"/>
      <c r="H19" s="538"/>
      <c r="I19" s="538"/>
      <c r="J19" s="538"/>
      <c r="K19" s="538"/>
      <c r="L19" s="538"/>
    </row>
    <row r="20" ht="22" customHeight="1" spans="1:4">
      <c r="A20" s="203" t="s">
        <v>20</v>
      </c>
      <c r="B20" s="539">
        <f>D13-H13</f>
        <v>21792.45</v>
      </c>
      <c r="C20" s="541" t="s">
        <v>21</v>
      </c>
      <c r="D20" s="117">
        <f>D13-D19</f>
        <v>9339.64</v>
      </c>
    </row>
    <row r="21" ht="22" customHeight="1" spans="1:4">
      <c r="A21" s="203" t="s">
        <v>22</v>
      </c>
      <c r="B21" s="542">
        <f>B18+B20</f>
        <v>21792.45</v>
      </c>
      <c r="C21" s="87"/>
      <c r="D21" s="110"/>
    </row>
    <row r="22" ht="22" customHeight="1" spans="1:4">
      <c r="A22" s="203" t="s">
        <v>23</v>
      </c>
      <c r="B22" s="539">
        <f>B17+C13</f>
        <v>518867.91</v>
      </c>
      <c r="C22" s="87"/>
      <c r="D22" s="110"/>
    </row>
    <row r="23" ht="22" customHeight="1" spans="1:4">
      <c r="A23" s="197" t="s">
        <v>24</v>
      </c>
      <c r="B23" s="92">
        <f>B21/B22</f>
        <v>0.0419999957214544</v>
      </c>
      <c r="C23" s="91"/>
      <c r="D23" s="122"/>
    </row>
    <row r="24" spans="2:4">
      <c r="B24" s="124"/>
      <c r="C24" s="124"/>
      <c r="D24" s="124"/>
    </row>
    <row r="26" spans="3:7">
      <c r="C26" s="29" t="s">
        <v>25</v>
      </c>
      <c r="F26" s="543"/>
      <c r="G26" s="543"/>
    </row>
    <row r="27" ht="16.5" customHeight="1" spans="7:7">
      <c r="G27" s="543"/>
    </row>
    <row r="28" ht="16.5" customHeight="1" spans="1:1">
      <c r="A28" s="75"/>
    </row>
    <row r="29" ht="16.5" customHeight="1"/>
    <row r="30" ht="16.5" customHeight="1"/>
    <row r="31" ht="16.5" customHeight="1"/>
    <row r="32" ht="16.5" customHeight="1"/>
    <row r="33" ht="16.5" customHeight="1"/>
  </sheetData>
  <mergeCells count="2">
    <mergeCell ref="A1:N1"/>
    <mergeCell ref="J13:K1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百禾-21.02计算</vt:lpstr>
      <vt:lpstr>百禾-21.03计算 </vt:lpstr>
      <vt:lpstr>合诺-21.02计算</vt:lpstr>
      <vt:lpstr>合诺-21.03计算</vt:lpstr>
      <vt:lpstr>辰星-21.02计算</vt:lpstr>
      <vt:lpstr>辰星-21.03计算 </vt:lpstr>
      <vt:lpstr>新惠-21.02计算</vt:lpstr>
      <vt:lpstr>新惠-21.03计算 </vt:lpstr>
      <vt:lpstr>乘方-21.03计算 </vt:lpstr>
      <vt:lpstr>敏乐-21.02月</vt:lpstr>
      <vt:lpstr>敏乐-21.03</vt:lpstr>
      <vt:lpstr>敏乐-21.04</vt:lpstr>
      <vt:lpstr>和兴智能-21.02</vt:lpstr>
      <vt:lpstr>和兴智能-21.03</vt:lpstr>
      <vt:lpstr>三将贸易-2021.02月</vt:lpstr>
      <vt:lpstr>三将贸易-2021.03</vt:lpstr>
      <vt:lpstr>乘方-2021.03 (2)</vt:lpstr>
      <vt:lpstr>雪山纸业-21.02</vt:lpstr>
      <vt:lpstr>雪山纸业-21.03</vt:lpstr>
      <vt:lpstr>佳河成套-21.02</vt:lpstr>
      <vt:lpstr>佳河成套-21.03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2019-11-25T03:44:00Z</dcterms:created>
  <dcterms:modified xsi:type="dcterms:W3CDTF">2021-04-20T06:19:21Z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ReadingLayout">
    <vt:bool>false</vt:bool>
  </property>
  <property fmtid="{D5CDD505-2E9C-101B-9397-08002B2CF9AE}" pid="4" name="ICV">
    <vt:lpwstr>EE9906D0151645AD8E53B8AB83A0C632</vt:lpwstr>
  </property>
</Properties>
</file>