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费用占比" sheetId="1" r:id="rId1"/>
    <sheet name="50日ATR" sheetId="3" r:id="rId2"/>
  </sheets>
  <calcPr calcId="125725"/>
</workbook>
</file>

<file path=xl/calcChain.xml><?xml version="1.0" encoding="utf-8"?>
<calcChain xmlns="http://schemas.openxmlformats.org/spreadsheetml/2006/main">
  <c r="E26" i="1"/>
  <c r="E17"/>
  <c r="E25"/>
  <c r="E23"/>
  <c r="E31"/>
  <c r="E33"/>
  <c r="E34"/>
  <c r="E32"/>
  <c r="E30"/>
  <c r="E24"/>
  <c r="E21"/>
  <c r="E19"/>
  <c r="E22"/>
  <c r="E18"/>
  <c r="E13"/>
  <c r="E12"/>
  <c r="E11"/>
  <c r="E15"/>
  <c r="E10"/>
  <c r="E16"/>
  <c r="E29"/>
  <c r="E20"/>
  <c r="E28"/>
  <c r="E14"/>
  <c r="E27"/>
  <c r="I14"/>
  <c r="I20"/>
  <c r="I15"/>
  <c r="H14"/>
  <c r="M12"/>
  <c r="F12"/>
  <c r="K12"/>
  <c r="M14"/>
  <c r="K14"/>
  <c r="F14"/>
  <c r="M25"/>
  <c r="F25"/>
  <c r="L25" s="1"/>
  <c r="K25"/>
  <c r="I29"/>
  <c r="H29"/>
  <c r="M15"/>
  <c r="H15"/>
  <c r="K15"/>
  <c r="F15"/>
  <c r="M11"/>
  <c r="F11"/>
  <c r="K11"/>
  <c r="M16"/>
  <c r="F16"/>
  <c r="K16"/>
  <c r="M20"/>
  <c r="M10"/>
  <c r="K10"/>
  <c r="F10"/>
  <c r="L10" s="1"/>
  <c r="K20"/>
  <c r="H20"/>
  <c r="F20"/>
  <c r="K17"/>
  <c r="K18"/>
  <c r="K21"/>
  <c r="K22"/>
  <c r="K23"/>
  <c r="K24"/>
  <c r="K26"/>
  <c r="K27"/>
  <c r="K28"/>
  <c r="K29"/>
  <c r="K30"/>
  <c r="K31"/>
  <c r="K32"/>
  <c r="K33"/>
  <c r="K34"/>
  <c r="K19"/>
  <c r="K13"/>
  <c r="F19"/>
  <c r="M19"/>
  <c r="I33"/>
  <c r="I28"/>
  <c r="I27"/>
  <c r="I26"/>
  <c r="I24"/>
  <c r="M26"/>
  <c r="F13"/>
  <c r="L13" s="1"/>
  <c r="M13"/>
  <c r="H33"/>
  <c r="F29"/>
  <c r="M29"/>
  <c r="M18"/>
  <c r="M17"/>
  <c r="M21"/>
  <c r="M22"/>
  <c r="M30"/>
  <c r="M24"/>
  <c r="M27"/>
  <c r="M28"/>
  <c r="M23"/>
  <c r="M34"/>
  <c r="M31"/>
  <c r="M32"/>
  <c r="M33"/>
  <c r="F17"/>
  <c r="L17" s="1"/>
  <c r="F21"/>
  <c r="L21" s="1"/>
  <c r="F22"/>
  <c r="L22" s="1"/>
  <c r="F30"/>
  <c r="L30" s="1"/>
  <c r="F24"/>
  <c r="F27"/>
  <c r="F28"/>
  <c r="O28" s="1"/>
  <c r="F26"/>
  <c r="F23"/>
  <c r="L23" s="1"/>
  <c r="F34"/>
  <c r="F31"/>
  <c r="F32"/>
  <c r="L32" s="1"/>
  <c r="F33"/>
  <c r="F18"/>
  <c r="L18" s="1"/>
  <c r="H28"/>
  <c r="H26"/>
  <c r="H27"/>
  <c r="H24"/>
  <c r="O33" l="1"/>
  <c r="O24"/>
  <c r="O20"/>
  <c r="O26"/>
  <c r="O15"/>
  <c r="M36"/>
  <c r="F36"/>
  <c r="O31"/>
  <c r="O19"/>
  <c r="O14"/>
  <c r="N12"/>
  <c r="O13"/>
  <c r="O16"/>
  <c r="O34"/>
  <c r="O27"/>
  <c r="O29"/>
  <c r="O11"/>
  <c r="O21"/>
  <c r="O17"/>
  <c r="O10"/>
  <c r="O25"/>
  <c r="O32"/>
  <c r="O23"/>
  <c r="O12"/>
  <c r="O30"/>
  <c r="O22"/>
  <c r="O18"/>
  <c r="L12"/>
  <c r="L14"/>
  <c r="N14"/>
  <c r="N26"/>
  <c r="N29"/>
  <c r="L15"/>
  <c r="N25"/>
  <c r="N27"/>
  <c r="N19"/>
  <c r="N28"/>
  <c r="N15"/>
  <c r="N31"/>
  <c r="N13"/>
  <c r="L20"/>
  <c r="N16"/>
  <c r="N10"/>
  <c r="N11"/>
  <c r="L11"/>
  <c r="L16"/>
  <c r="N22"/>
  <c r="N32"/>
  <c r="N33"/>
  <c r="N24"/>
  <c r="N20"/>
  <c r="N23"/>
  <c r="N17"/>
  <c r="N18"/>
  <c r="N34"/>
  <c r="N30"/>
  <c r="N21"/>
  <c r="L19"/>
  <c r="L26"/>
  <c r="L28"/>
  <c r="L27"/>
  <c r="L33"/>
  <c r="L34"/>
  <c r="L29"/>
  <c r="L31"/>
  <c r="L24"/>
  <c r="N36" l="1"/>
  <c r="O36"/>
  <c r="L36"/>
</calcChain>
</file>

<file path=xl/sharedStrings.xml><?xml version="1.0" encoding="utf-8"?>
<sst xmlns="http://schemas.openxmlformats.org/spreadsheetml/2006/main" count="520" uniqueCount="418">
  <si>
    <t>费用形式</t>
    <phoneticPr fontId="2" type="noConversion"/>
  </si>
  <si>
    <t>备注</t>
    <phoneticPr fontId="2" type="noConversion"/>
  </si>
  <si>
    <t>越大越性价比高</t>
    <phoneticPr fontId="2" type="noConversion"/>
  </si>
  <si>
    <t>小于1%</t>
    <phoneticPr fontId="2" type="noConversion"/>
  </si>
  <si>
    <t>排名后3不做</t>
    <phoneticPr fontId="2" type="noConversion"/>
  </si>
  <si>
    <t>平今免费</t>
    <phoneticPr fontId="2" type="noConversion"/>
  </si>
  <si>
    <t>越大越好</t>
    <phoneticPr fontId="2" type="noConversion"/>
  </si>
  <si>
    <t>小于100不做</t>
    <phoneticPr fontId="2" type="noConversion"/>
  </si>
  <si>
    <t>一手的ATR（50）与手续费比值，越大越好</t>
    <phoneticPr fontId="2" type="noConversion"/>
  </si>
  <si>
    <t>1atr实际几跳</t>
    <phoneticPr fontId="2" type="noConversion"/>
  </si>
  <si>
    <r>
      <t>收盘的波幅</t>
    </r>
    <r>
      <rPr>
        <sz val="11"/>
        <color theme="1"/>
        <rFont val="Tahoma"/>
        <family val="2"/>
        <charset val="134"/>
      </rPr>
      <t xml:space="preserve">        </t>
    </r>
    <r>
      <rPr>
        <sz val="11"/>
        <color theme="1"/>
        <rFont val="宋体"/>
        <family val="3"/>
        <charset val="134"/>
      </rPr>
      <t>高价的波幅</t>
    </r>
    <r>
      <rPr>
        <sz val="11"/>
        <color theme="1"/>
        <rFont val="Tahoma"/>
        <family val="2"/>
        <charset val="134"/>
      </rPr>
      <t xml:space="preserve">        </t>
    </r>
    <r>
      <rPr>
        <sz val="11"/>
        <color theme="1"/>
        <rFont val="宋体"/>
        <family val="3"/>
        <charset val="134"/>
      </rPr>
      <t>低价的波幅</t>
    </r>
    <phoneticPr fontId="2" type="noConversion"/>
  </si>
  <si>
    <t>rb</t>
    <phoneticPr fontId="2" type="noConversion"/>
  </si>
  <si>
    <t>a</t>
    <phoneticPr fontId="2" type="noConversion"/>
  </si>
  <si>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代表多少个</t>
    </r>
    <r>
      <rPr>
        <sz val="11"/>
        <color theme="1"/>
        <rFont val="Tahoma"/>
        <family val="2"/>
        <charset val="134"/>
      </rPr>
      <t>atr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日）</t>
    </r>
    <phoneticPr fontId="2" type="noConversion"/>
  </si>
  <si>
    <t>开仓费用</t>
    <phoneticPr fontId="2" type="noConversion"/>
  </si>
  <si>
    <t>sr</t>
    <phoneticPr fontId="2" type="noConversion"/>
  </si>
  <si>
    <t>ma20上</t>
    <phoneticPr fontId="2" type="noConversion"/>
  </si>
  <si>
    <t>count  1060.000000  1060.000000  1060.000000</t>
  </si>
  <si>
    <t>max       4.841334     4.919460     2.664768</t>
  </si>
  <si>
    <t>ma20下</t>
    <phoneticPr fontId="2" type="noConversion"/>
  </si>
  <si>
    <t>max       4.705103    11.734694     3.418803</t>
  </si>
  <si>
    <t>m</t>
    <phoneticPr fontId="2" type="noConversion"/>
  </si>
  <si>
    <t>count  2097.000000  2097.000000  2097.000000</t>
  </si>
  <si>
    <t>count  1503.000000  1503.000000  1503.000000</t>
  </si>
  <si>
    <t>max       3.803580     3.915094     3.040973</t>
  </si>
  <si>
    <t>count  1450.000000  1450.000000  1450.000000</t>
  </si>
  <si>
    <t>ta</t>
    <phoneticPr fontId="2" type="noConversion"/>
  </si>
  <si>
    <t>count  1335.000000  1335.000000  1335.000000</t>
  </si>
  <si>
    <t>max       3.688086     4.089242     3.447122</t>
  </si>
  <si>
    <t>min      -6.813780    -5.947406    -6.813780</t>
  </si>
  <si>
    <t>以后统计小时线试试</t>
    <phoneticPr fontId="2" type="noConversion"/>
  </si>
  <si>
    <t>所有</t>
    <phoneticPr fontId="2" type="noConversion"/>
  </si>
  <si>
    <t>count  2716.000000  2716.000000  2716.000000</t>
  </si>
  <si>
    <t>mean     -0.005088     0.483740    -0.461353</t>
  </si>
  <si>
    <t>std       0.745191     0.566556     0.591341</t>
  </si>
  <si>
    <t>25%      -0.391903     0.167805    -0.695347</t>
  </si>
  <si>
    <t>50%       0.000000     0.391863    -0.355436</t>
  </si>
  <si>
    <t>75%       0.378974     0.732046    -0.099925</t>
  </si>
  <si>
    <t>count  2163.000000  2163.000000  2163.000000</t>
  </si>
  <si>
    <t>mean     -0.014364     0.485181    -0.505354</t>
  </si>
  <si>
    <t>std       0.777806     0.547666     0.577516</t>
  </si>
  <si>
    <t>min      -3.752469    -1.722301    -5.031995</t>
  </si>
  <si>
    <t>25%      -0.404977     0.161872    -0.706730</t>
  </si>
  <si>
    <t>50%       0.000000     0.377807    -0.368503</t>
  </si>
  <si>
    <t>75%       0.397158     0.692235    -0.153379</t>
  </si>
  <si>
    <t>count  4269.000000  4269.000000  4269.000000</t>
  </si>
  <si>
    <t>mean      0.024573     0.468737    -0.427157</t>
  </si>
  <si>
    <t>std       0.789661     0.672039     0.630344</t>
  </si>
  <si>
    <t>min      -3.214808    -2.094843    -6.023166</t>
  </si>
  <si>
    <t>25%      -0.420576     0.111508    -0.725163</t>
  </si>
  <si>
    <t>50%       0.000000     0.372787    -0.353137</t>
  </si>
  <si>
    <t>75%       0.433839     0.743562    -0.062150</t>
  </si>
  <si>
    <t>count  2947.000000  2947.000000  2947.000000</t>
  </si>
  <si>
    <t>mean      0.004486     0.473156    -0.464225</t>
  </si>
  <si>
    <t>std       0.756778     0.586192     0.560701</t>
  </si>
  <si>
    <t>min      -3.591845    -2.342971    -4.022839</t>
  </si>
  <si>
    <t>25%      -0.404147     0.130985    -0.720022</t>
  </si>
  <si>
    <t>50%       0.000000     0.364893    -0.374349</t>
  </si>
  <si>
    <t>75%       0.385393     0.706230    -0.122082</t>
  </si>
  <si>
    <t>max       3.953831     4.733728     2.984140</t>
  </si>
  <si>
    <t>mean      0.015994     0.465100    -0.431163</t>
  </si>
  <si>
    <t>std       0.777314     0.620188     0.624228</t>
  </si>
  <si>
    <t>min      -3.250000    -2.427184    -4.086413</t>
  </si>
  <si>
    <t>25%      -0.426623     0.119604    -0.716752</t>
  </si>
  <si>
    <t>50%       0.023386     0.403623    -0.350304</t>
  </si>
  <si>
    <t>75%       0.461467     0.752342    -0.053392</t>
  </si>
  <si>
    <t>y</t>
    <phoneticPr fontId="2" type="noConversion"/>
  </si>
  <si>
    <t>count  4395.000000  4395.000000  4395.000000</t>
  </si>
  <si>
    <t>mean      0.017367     0.473084    -0.432731</t>
  </si>
  <si>
    <t>std       0.785859     0.647652     0.646541</t>
  </si>
  <si>
    <t>min      -6.342412    -3.019146    -6.381323</t>
  </si>
  <si>
    <t>25%      -0.392146     0.118500    -0.698645</t>
  </si>
  <si>
    <t>50%       0.000000     0.385208    -0.345388</t>
  </si>
  <si>
    <t>75%       0.400719     0.734601    -0.078161</t>
  </si>
  <si>
    <t>max       3.976073     4.181601     3.600655</t>
  </si>
  <si>
    <r>
      <t>收盘标准差</t>
    </r>
    <r>
      <rPr>
        <sz val="11"/>
        <color theme="1"/>
        <rFont val="Tahoma"/>
        <family val="2"/>
        <charset val="134"/>
      </rPr>
      <t xml:space="preserve"> 0.785859292358</t>
    </r>
  </si>
  <si>
    <r>
      <t>收盘标准差</t>
    </r>
    <r>
      <rPr>
        <sz val="11"/>
        <color theme="1"/>
        <rFont val="Tahoma"/>
        <family val="2"/>
        <charset val="134"/>
      </rPr>
      <t xml:space="preserve"> 0.756778352399</t>
    </r>
  </si>
  <si>
    <r>
      <t>收盘标准差</t>
    </r>
    <r>
      <rPr>
        <sz val="11"/>
        <color theme="1"/>
        <rFont val="Tahoma"/>
        <family val="2"/>
        <charset val="134"/>
      </rPr>
      <t xml:space="preserve"> 0.745190691292</t>
    </r>
  </si>
  <si>
    <r>
      <t>收盘标准差</t>
    </r>
    <r>
      <rPr>
        <sz val="11"/>
        <color theme="1"/>
        <rFont val="Tahoma"/>
        <family val="2"/>
        <charset val="134"/>
      </rPr>
      <t xml:space="preserve"> 0.777314355612</t>
    </r>
  </si>
  <si>
    <r>
      <t>收盘标准差</t>
    </r>
    <r>
      <rPr>
        <sz val="11"/>
        <color theme="1"/>
        <rFont val="Tahoma"/>
        <family val="2"/>
        <charset val="134"/>
      </rPr>
      <t xml:space="preserve"> 0.777806494122</t>
    </r>
  </si>
  <si>
    <r>
      <t>收盘标准差</t>
    </r>
    <r>
      <rPr>
        <sz val="11"/>
        <color theme="1"/>
        <rFont val="Tahoma"/>
        <family val="2"/>
        <charset val="134"/>
      </rPr>
      <t xml:space="preserve"> 0.789661480373</t>
    </r>
  </si>
  <si>
    <t>count  1102.000000  1102.000000  1102.000000</t>
  </si>
  <si>
    <t>mean     -0.083619     0.439205    -0.545911</t>
  </si>
  <si>
    <t>std       0.760649     0.489935     0.591830</t>
  </si>
  <si>
    <t>min      -3.752469    -1.722301    -4.502237</t>
  </si>
  <si>
    <t>25%      -0.466834     0.149941    -0.745403</t>
  </si>
  <si>
    <t>50%      -0.043479     0.367820    -0.395977</t>
  </si>
  <si>
    <t>75%       0.358798     0.644024    -0.173537</t>
  </si>
  <si>
    <t>max       3.071581     4.139957     0.948340</t>
  </si>
  <si>
    <t>mean      0.058241     0.532978    -0.463019</t>
  </si>
  <si>
    <t>std       0.789246     0.598578     0.559657</t>
  </si>
  <si>
    <t>min      -3.257708    -1.367074    -5.031995</t>
  </si>
  <si>
    <t>25%      -0.340906     0.175452    -0.658218</t>
  </si>
  <si>
    <t>50%       0.025590     0.389277    -0.336680</t>
  </si>
  <si>
    <t>75%       0.454097     0.745363    -0.128742</t>
  </si>
  <si>
    <t>mean     -0.019533     0.387805    -0.424885</t>
  </si>
  <si>
    <t>std       0.705022     0.555631     0.598780</t>
  </si>
  <si>
    <t>25%      -0.417661     0.100402    -0.701366</t>
  </si>
  <si>
    <t>50%       0.000000     0.331263    -0.342679</t>
  </si>
  <si>
    <t>75%       0.382135     0.654206    -0.055463</t>
  </si>
  <si>
    <t>max       3.541882     3.903826     1.869965</t>
  </si>
  <si>
    <t>count  2171.000000  2171.000000  2171.000000</t>
  </si>
  <si>
    <t>mean      0.067273     0.547064    -0.429462</t>
  </si>
  <si>
    <t>std       0.861748     0.759982     0.659648</t>
  </si>
  <si>
    <t>min      -2.909648    -1.882756    -3.373560</t>
  </si>
  <si>
    <t>25%      -0.422789     0.123694    -0.748570</t>
  </si>
  <si>
    <t>50%       0.000000     0.419385    -0.363636</t>
  </si>
  <si>
    <t>75%       0.518686     0.856837    -0.068611</t>
  </si>
  <si>
    <t>count  2269.000000  2269.000000  2269.000000</t>
  </si>
  <si>
    <t>mean      0.041773     0.525310    -0.424641</t>
  </si>
  <si>
    <t>std       0.821658     0.707709     0.661276</t>
  </si>
  <si>
    <t>min      -4.127517    -3.019146    -5.369128</t>
  </si>
  <si>
    <t>25%      -0.400000     0.133445    -0.698824</t>
  </si>
  <si>
    <t>50%       0.000000     0.413075    -0.352686</t>
  </si>
  <si>
    <t>75%       0.432199     0.803121    -0.076923</t>
  </si>
  <si>
    <t>count  2126.000000  2126.000000  2126.000000</t>
  </si>
  <si>
    <t>mean     -0.008681     0.417344    -0.441365</t>
  </si>
  <si>
    <t>std       0.745071     0.571623     0.630475</t>
  </si>
  <si>
    <t>min      -6.342412    -2.255177    -6.381323</t>
  </si>
  <si>
    <t>25%      -0.373378     0.106809    -0.696680</t>
  </si>
  <si>
    <t>50%       0.015102     0.359389    -0.338935</t>
  </si>
  <si>
    <t>75%       0.377412     0.673684    -0.078385</t>
  </si>
  <si>
    <t>max       3.258547     3.275401     2.964744</t>
  </si>
  <si>
    <t>mean     -0.021403     0.426379    -0.468776</t>
  </si>
  <si>
    <t>std       0.709122     0.518218     0.549860</t>
  </si>
  <si>
    <t>min      -3.179191    -1.628448    -4.022839</t>
  </si>
  <si>
    <t>25%      -0.415087     0.122970    -0.739407</t>
  </si>
  <si>
    <t>50%       0.017191     0.350385    -0.359066</t>
  </si>
  <si>
    <t>75%       0.380152     0.651801    -0.121807</t>
  </si>
  <si>
    <t>max       3.305520     3.337612     1.597289</t>
  </si>
  <si>
    <t>count  1443.000000  1443.000000  1443.000000</t>
  </si>
  <si>
    <t>mean      0.031693     0.522086    -0.459105</t>
  </si>
  <si>
    <t>std       0.802963     0.646184     0.571933</t>
  </si>
  <si>
    <t>min      -3.591845    -2.342971    -3.725229</t>
  </si>
  <si>
    <t>25%      -0.396240     0.143368    -0.711215</t>
  </si>
  <si>
    <t>50%       0.000000     0.380228    -0.380785</t>
  </si>
  <si>
    <t>75%       0.394468     0.777610    -0.122808</t>
  </si>
  <si>
    <t>mean      0.038165     0.548712    -0.441940</t>
  </si>
  <si>
    <t>std       0.766693     0.591919     0.582393</t>
  </si>
  <si>
    <t>min      -5.207167    -1.471578    -5.795073</t>
  </si>
  <si>
    <t>25%      -0.380364     0.190783    -0.671555</t>
  </si>
  <si>
    <t>50%       0.000000     0.426789    -0.350989</t>
  </si>
  <si>
    <t>75%       0.448808     0.817583    -0.115673</t>
  </si>
  <si>
    <t>count  1381.000000  1381.000000  1381.000000</t>
  </si>
  <si>
    <t>mean     -0.046901     0.420932    -0.480118</t>
  </si>
  <si>
    <t>std       0.721614     0.533651     0.599478</t>
  </si>
  <si>
    <t>25%      -0.402098     0.150401    -0.718485</t>
  </si>
  <si>
    <t>50%       0.006623     0.369045    -0.364583</t>
  </si>
  <si>
    <t>75%       0.321326     0.643955    -0.093153</t>
  </si>
  <si>
    <t>max       3.013699     3.013699     1.262417</t>
  </si>
  <si>
    <t>mean     -0.010714     0.405045    -0.420362</t>
  </si>
  <si>
    <t>std       0.714015     0.543629     0.606093</t>
  </si>
  <si>
    <t>min      -3.082414    -2.427184    -4.086413</t>
  </si>
  <si>
    <t>25%      -0.395922     0.129034    -0.690532</t>
  </si>
  <si>
    <t>50%       0.030030     0.379650    -0.325025</t>
  </si>
  <si>
    <t>75%       0.442455     0.683275    -0.043903</t>
  </si>
  <si>
    <t>max       2.956705     3.167899     1.610348</t>
  </si>
  <si>
    <t>count  1497.000000  1497.000000  1497.000000</t>
  </si>
  <si>
    <t>mean      0.041864     0.523269    -0.441624</t>
  </si>
  <si>
    <t>std       0.833483     0.681404     0.641335</t>
  </si>
  <si>
    <t>min      -3.250000    -1.843876    -3.724285</t>
  </si>
  <si>
    <t>25%      -0.452745     0.110637    -0.743187</t>
  </si>
  <si>
    <t>50%       0.000000     0.431141    -0.374220</t>
  </si>
  <si>
    <t>75%       0.490808     0.846354    -0.070511</t>
  </si>
  <si>
    <t>max       3.541882     3.903826     3.418803</t>
  </si>
  <si>
    <t>mean     -0.028011     0.460549    -0.495192</t>
  </si>
  <si>
    <t>std       0.786673     0.633520     0.558592</t>
  </si>
  <si>
    <t>min      -3.591845    -1.004677    -3.725229</t>
  </si>
  <si>
    <t>25%      -0.454742     0.072378    -0.754675</t>
  </si>
  <si>
    <t>50%      -0.091627     0.319517    -0.414324</t>
  </si>
  <si>
    <t>75%       0.338239     0.683334    -0.181352</t>
  </si>
  <si>
    <t>min     -3.257708   -1.367074   -5.031995</t>
  </si>
  <si>
    <t>max      4.841334    4.841334    2.664768</t>
  </si>
  <si>
    <t>min      -2.909648    -1.654984    -3.373560</t>
  </si>
  <si>
    <t>max       4.551008    11.734694     2.687844</t>
  </si>
  <si>
    <t>count  1412.000000  1412.000000  1412.000000</t>
  </si>
  <si>
    <t>mean      0.018447     0.515684    -0.461931</t>
  </si>
  <si>
    <t>std       0.844591     0.776156     0.645876</t>
  </si>
  <si>
    <t>25%      -0.446788     0.088823    -0.762631</t>
  </si>
  <si>
    <t>50%      -0.053234     0.372509    -0.394240</t>
  </si>
  <si>
    <t>75%       0.421260     0.809805    -0.117731</t>
  </si>
  <si>
    <t>count  693.000000  693.000000  693.000000</t>
  </si>
  <si>
    <t>mean     0.039310    0.519834   -0.461167</t>
  </si>
  <si>
    <t>std      0.786294    0.592829    0.536866</t>
  </si>
  <si>
    <t>25%     -0.357840    0.165746   -0.661058</t>
  </si>
  <si>
    <t>50%      0.000000    0.370804   -0.346687</t>
  </si>
  <si>
    <t>75%      0.390244    0.736498   -0.135931</t>
  </si>
  <si>
    <t>count  359.000000  359.000000  359.000000</t>
  </si>
  <si>
    <t>mean     0.050183    0.536329   -0.486174</t>
  </si>
  <si>
    <t>std      0.811697    0.605456    0.582873</t>
  </si>
  <si>
    <t>min     -3.161989   -1.297170   -3.839836</t>
  </si>
  <si>
    <t>25%     -0.344298    0.193106   -0.699927</t>
  </si>
  <si>
    <t>50%      0.043228    0.405405   -0.351288</t>
  </si>
  <si>
    <t>75%      0.493331    0.758227   -0.132078</t>
  </si>
  <si>
    <t>max      4.767088    4.919460    2.067915</t>
  </si>
  <si>
    <t>且收盘高于昨收</t>
    <phoneticPr fontId="2" type="noConversion"/>
  </si>
  <si>
    <r>
      <t>ma20</t>
    </r>
    <r>
      <rPr>
        <sz val="11"/>
        <color theme="1"/>
        <rFont val="宋体"/>
        <family val="3"/>
        <charset val="134"/>
      </rPr>
      <t>之上</t>
    </r>
    <phoneticPr fontId="2" type="noConversion"/>
  </si>
  <si>
    <t>且收盘低于昨收</t>
    <phoneticPr fontId="2" type="noConversion"/>
  </si>
  <si>
    <t>count  737.000000  737.000000  737.000000</t>
  </si>
  <si>
    <t>mean     0.106303    0.550070   -0.383539</t>
  </si>
  <si>
    <t>std      0.831213    0.697541    0.626303</t>
  </si>
  <si>
    <t>min     -3.214808   -1.831559   -3.385290</t>
  </si>
  <si>
    <t>25%     -0.372093    0.149477   -0.687758</t>
  </si>
  <si>
    <t>50%      0.067966    0.439147   -0.319410</t>
  </si>
  <si>
    <t>75%      0.554224    0.843083    0.000000</t>
  </si>
  <si>
    <t>max      4.705103    4.870775    2.858177</t>
  </si>
  <si>
    <r>
      <t>ma20</t>
    </r>
    <r>
      <rPr>
        <sz val="11"/>
        <color theme="1"/>
        <rFont val="宋体"/>
        <family val="3"/>
        <charset val="134"/>
      </rPr>
      <t>之下</t>
    </r>
    <phoneticPr fontId="2" type="noConversion"/>
  </si>
  <si>
    <t>count  492.000000  492.000000  492.000000</t>
  </si>
  <si>
    <t>mean     0.035479    0.507473   -0.432304</t>
  </si>
  <si>
    <t>std      0.737687    0.591721    0.512812</t>
  </si>
  <si>
    <t>min     -2.765321   -2.342971   -2.765321</t>
  </si>
  <si>
    <t>25%     -0.391907    0.185017   -0.702087</t>
  </si>
  <si>
    <t>50%      0.043458    0.394230   -0.369378</t>
  </si>
  <si>
    <t>75%      0.421239    0.763877   -0.091486</t>
  </si>
  <si>
    <t>max      2.588454    3.072479    0.958188</t>
  </si>
  <si>
    <t>count  949.000000  949.000000  949.000000</t>
  </si>
  <si>
    <t>mean     0.010227    0.512551   -0.477969</t>
  </si>
  <si>
    <t>std      0.819363    0.665017    0.585330</t>
  </si>
  <si>
    <t>min     -3.591845   -1.004677   -3.725229</t>
  </si>
  <si>
    <t>25%     -0.416456    0.098814   -0.728355</t>
  </si>
  <si>
    <t>50%     -0.071592    0.355510   -0.411141</t>
  </si>
  <si>
    <t>75%      0.341413    0.749844   -0.165107</t>
  </si>
  <si>
    <t>max      3.953831    4.733728    2.984140</t>
  </si>
  <si>
    <t>count  994.000000  994.000000  994.000000</t>
  </si>
  <si>
    <t>mean    -0.009461    0.467804   -0.473265</t>
  </si>
  <si>
    <t>std      0.782399    0.665998    0.599939</t>
  </si>
  <si>
    <t>min     -3.250000   -1.843876   -3.724285</t>
  </si>
  <si>
    <t>25%     -0.452827    0.062281   -0.746197</t>
  </si>
  <si>
    <t>50%     -0.037316    0.374775   -0.396313</t>
  </si>
  <si>
    <t>75%      0.424051    0.758750   -0.130348</t>
  </si>
  <si>
    <t>max      3.797170    3.915094    1.822308</t>
  </si>
  <si>
    <t>count  504.000000  504.000000  504.000000</t>
  </si>
  <si>
    <t>mean     0.121167    0.556363   -0.376380</t>
  </si>
  <si>
    <t>std      0.837471    0.662408    0.643056</t>
  </si>
  <si>
    <t>min     -2.685533   -1.010684   -3.219064</t>
  </si>
  <si>
    <t>25%     -0.403642    0.184904   -0.690407</t>
  </si>
  <si>
    <t>50%      0.092392    0.477412   -0.307514</t>
  </si>
  <si>
    <t>75%      0.556341    0.850803   -0.007449</t>
  </si>
  <si>
    <t>max      3.690304    3.704776    3.040973</t>
  </si>
  <si>
    <t>count  459.000000  459.000000  459.000000</t>
  </si>
  <si>
    <t>mean     0.008500    0.509539   -0.453069</t>
  </si>
  <si>
    <t>std      0.744605    0.530325    0.600525</t>
  </si>
  <si>
    <t>min     -3.710132   -1.404860   -4.214580</t>
  </si>
  <si>
    <t>25%     -0.362724    0.210197   -0.660187</t>
  </si>
  <si>
    <t>50%      0.031427    0.435143   -0.305556</t>
  </si>
  <si>
    <t>75%      0.410248    0.772457   -0.088871</t>
  </si>
  <si>
    <t>max      3.210176    3.361599    1.042771</t>
  </si>
  <si>
    <t>count  879.000000  879.000000  879.000000</t>
  </si>
  <si>
    <t>mean     0.057029    0.550565   -0.424404</t>
  </si>
  <si>
    <t>std      0.764476    0.604247    0.579031</t>
  </si>
  <si>
    <t>min     -5.207167   -1.471578   -5.795073</t>
  </si>
  <si>
    <t>25%     -0.343986    0.162470   -0.657854</t>
  </si>
  <si>
    <t>50%     -0.018018    0.413683   -0.353226</t>
  </si>
  <si>
    <t>75%      0.477528    0.839529   -0.115806</t>
  </si>
  <si>
    <t>max      3.688086    4.089242    3.447122</t>
  </si>
  <si>
    <t>mean     0.001648    0.489304   -0.482465</t>
  </si>
  <si>
    <t>std      0.699777    0.476437    0.500381</t>
  </si>
  <si>
    <t>min     -3.752469   -0.759494   -4.098091</t>
  </si>
  <si>
    <t>25%     -0.429936    0.166152   -0.672687</t>
  </si>
  <si>
    <t>50%      0.000000    0.401003   -0.371986</t>
  </si>
  <si>
    <t>75%      0.478082    0.718047   -0.176422</t>
  </si>
  <si>
    <t>max      2.740286    2.740286    0.696180</t>
  </si>
  <si>
    <t>count  710.000000  710.000000  710.000000</t>
  </si>
  <si>
    <t>mean    -0.124267    0.414369   -0.582253</t>
  </si>
  <si>
    <t>std      0.778446    0.486437    0.647631</t>
  </si>
  <si>
    <t>min     -3.521401   -1.722301   -4.502237</t>
  </si>
  <si>
    <t>25%     -0.493104    0.147412   -0.778556</t>
  </si>
  <si>
    <t>50%     -0.055790    0.352000   -0.408631</t>
  </si>
  <si>
    <t>75%      0.330160    0.609606   -0.172939</t>
  </si>
  <si>
    <t>max      3.071581    4.139957    0.948340</t>
  </si>
  <si>
    <t>count  1334.000000  1334.000000  1334.000000</t>
  </si>
  <si>
    <t>mean      0.010129     0.423169    -0.417658</t>
  </si>
  <si>
    <t>std       0.758831     0.582284     0.652933</t>
  </si>
  <si>
    <t>min      -3.011583    -1.820786    -6.023166</t>
  </si>
  <si>
    <t>25%      -0.402881     0.127510    -0.726832</t>
  </si>
  <si>
    <t>50%       0.053787     0.371186    -0.316230</t>
  </si>
  <si>
    <t>75%       0.432774     0.709860    -0.025442</t>
  </si>
  <si>
    <t>count  712.000000  712.000000  712.000000</t>
  </si>
  <si>
    <t>mean    -0.014495    0.379534   -0.412845</t>
  </si>
  <si>
    <t>std      0.669479    0.559747    0.549357</t>
  </si>
  <si>
    <t>min     -2.647330   -2.094843   -3.038674</t>
  </si>
  <si>
    <t>25%     -0.426391    0.088245   -0.682742</t>
  </si>
  <si>
    <t>50%      0.000000    0.306592   -0.376305</t>
  </si>
  <si>
    <t>75%      0.368566    0.638167   -0.079976</t>
  </si>
  <si>
    <t>max      2.963176    3.465640    1.869965</t>
  </si>
  <si>
    <t>count  516.000000  516.000000  516.000000</t>
  </si>
  <si>
    <t>mean    -0.006571    0.429341   -0.473976</t>
  </si>
  <si>
    <t>std      0.733230    0.537570    0.526107</t>
  </si>
  <si>
    <t>min     -2.811987   -0.881226   -2.955665</t>
  </si>
  <si>
    <t>25%     -0.401316    0.104927   -0.721915</t>
  </si>
  <si>
    <t>50%     -0.023067    0.332261   -0.356228</t>
  </si>
  <si>
    <t>75%      0.384780    0.630946   -0.126796</t>
  </si>
  <si>
    <t>max      3.305520    3.337612    0.750500</t>
  </si>
  <si>
    <t>count  965.000000  965.000000  965.000000</t>
  </si>
  <si>
    <t>mean    -0.011781    0.441858   -0.463523</t>
  </si>
  <si>
    <t>std      0.716146    0.518387    0.578728</t>
  </si>
  <si>
    <t>min     -3.495545   -2.111035   -4.022839</t>
  </si>
  <si>
    <t>25%     -0.392876    0.152977   -0.728960</t>
  </si>
  <si>
    <t>50%      0.047378    0.383810   -0.345185</t>
  </si>
  <si>
    <t>75%      0.407895    0.682773   -0.110689</t>
  </si>
  <si>
    <t>max      2.583071    2.904163    1.597289</t>
  </si>
  <si>
    <t>count  872.000000  872.000000  872.000000</t>
  </si>
  <si>
    <t>mean    -0.066571    0.428711   -0.509675</t>
  </si>
  <si>
    <t>std      0.737823    0.539331    0.602675</t>
  </si>
  <si>
    <t>min     -3.751931   -2.096717   -3.751931</t>
  </si>
  <si>
    <t>25%     -0.456706    0.164366   -0.770271</t>
  </si>
  <si>
    <t>50%      0.012759    0.371598   -0.380274</t>
  </si>
  <si>
    <t>75%      0.324203    0.638446   -0.102927</t>
  </si>
  <si>
    <t>max      2.718676    3.576019    1.096319</t>
  </si>
  <si>
    <t>count  471.000000  471.000000  471.000000</t>
  </si>
  <si>
    <t>mean    -0.016246    0.436167   -0.450831</t>
  </si>
  <si>
    <t>std      0.720688    0.564536    0.585647</t>
  </si>
  <si>
    <t>min     -6.813780   -5.947406   -6.813780</t>
  </si>
  <si>
    <t>25%     -0.362946    0.157912   -0.682785</t>
  </si>
  <si>
    <t>50%      0.000000    0.382490   -0.367309</t>
  </si>
  <si>
    <t>75%      0.317920    0.658776   -0.092788</t>
  </si>
  <si>
    <t>max      3.013699    3.013699    1.262417</t>
  </si>
  <si>
    <t>count  500.000000  500.000000  500.000000</t>
  </si>
  <si>
    <t>mean    -0.028065    0.395862   -0.432493</t>
  </si>
  <si>
    <t>std      0.701539    0.534847    0.593340</t>
  </si>
  <si>
    <t>min     -2.935421   -2.040126   -3.500761</t>
  </si>
  <si>
    <t>25%     -0.392568    0.120882   -0.717209</t>
  </si>
  <si>
    <t>50%     -0.003573    0.380274   -0.332029</t>
  </si>
  <si>
    <t>75%      0.427383    0.699220   -0.080350</t>
  </si>
  <si>
    <t>max      2.773498    2.850539    1.194999</t>
  </si>
  <si>
    <t>count  917.000000  917.000000  917.000000</t>
  </si>
  <si>
    <t>mean     0.006164    0.444652   -0.415288</t>
  </si>
  <si>
    <t>std      0.770287    0.579043    0.656978</t>
  </si>
  <si>
    <t>min     -3.082414   -2.427184   -4.086413</t>
  </si>
  <si>
    <t>25%     -0.411786    0.173160   -0.700615</t>
  </si>
  <si>
    <t>50%      0.082919    0.416214   -0.317552</t>
  </si>
  <si>
    <t>75%      0.469133    0.720288   -0.007564</t>
  </si>
  <si>
    <t>max      3.803580    3.909562    2.590674</t>
  </si>
  <si>
    <t>count  751.000000  751.000000  751.000000</t>
  </si>
  <si>
    <t>mean     0.108239    0.553133   -0.360834</t>
  </si>
  <si>
    <t>std      0.805967    0.681087    0.652565</t>
  </si>
  <si>
    <t>min     -2.815013   -1.920694   -5.227882</t>
  </si>
  <si>
    <t>25%     -0.311693    0.184859   -0.622663</t>
  </si>
  <si>
    <t>50%      0.102911    0.440529   -0.285002</t>
  </si>
  <si>
    <t>75%      0.482998    0.792521    0.000000</t>
  </si>
  <si>
    <t>max      3.976073    4.168710    2.392681</t>
  </si>
  <si>
    <t>count  1477.000000  1477.000000  1477.000000</t>
  </si>
  <si>
    <t>mean      0.002823     0.508628    -0.451983</t>
  </si>
  <si>
    <t>std       0.787150     0.698341     0.625981</t>
  </si>
  <si>
    <t>min      -3.240059    -3.019146    -3.477285</t>
  </si>
  <si>
    <t>25%      -0.428397     0.091408    -0.717949</t>
  </si>
  <si>
    <t>50%      -0.059453     0.393604    -0.382555</t>
  </si>
  <si>
    <t>75%       0.367047     0.793147    -0.134735</t>
  </si>
  <si>
    <t>max       2.973218     4.181601     1.975309</t>
  </si>
  <si>
    <t>count  713.000000  713.000000  713.000000</t>
  </si>
  <si>
    <t>mean    -0.032862    0.387996   -0.450430</t>
  </si>
  <si>
    <t>std      0.726142    0.574397    0.600879</t>
  </si>
  <si>
    <t>min     -4.127517   -2.306519   -5.369128</t>
  </si>
  <si>
    <t>25%     -0.449150    0.077160   -0.705692</t>
  </si>
  <si>
    <t>50%     -0.047801    0.306513   -0.362319</t>
  </si>
  <si>
    <t>75%      0.336474    0.634328   -0.118835</t>
  </si>
  <si>
    <t>max      2.803030    3.314394    2.043400</t>
  </si>
  <si>
    <t>count  1354.000000  1354.000000  1354.000000</t>
  </si>
  <si>
    <t>mean      0.013984     0.443477    -0.442516</t>
  </si>
  <si>
    <t>std       0.808879     0.608618     0.691122</t>
  </si>
  <si>
    <t>min      -6.342412    -2.485702    -6.381323</t>
  </si>
  <si>
    <t>25%      -0.359801     0.134692    -0.713039</t>
  </si>
  <si>
    <t>50%       0.062775     0.397984    -0.331431</t>
  </si>
  <si>
    <t>75%       0.427754     0.699034    -0.061987</t>
  </si>
  <si>
    <t>max       3.702946     3.702946     3.600655</t>
  </si>
  <si>
    <t>pvc</t>
    <phoneticPr fontId="2" type="noConversion"/>
  </si>
  <si>
    <t>主力合约</t>
    <phoneticPr fontId="2" type="noConversion"/>
  </si>
  <si>
    <t>ATR</t>
    <phoneticPr fontId="2" type="noConversion"/>
  </si>
  <si>
    <t>价格（6-24）</t>
    <phoneticPr fontId="2" type="noConversion"/>
  </si>
  <si>
    <t>一手几单位</t>
    <phoneticPr fontId="2" type="noConversion"/>
  </si>
  <si>
    <t>一ATR几元</t>
    <phoneticPr fontId="2" type="noConversion"/>
  </si>
  <si>
    <t>平仓费用</t>
    <phoneticPr fontId="2" type="noConversion"/>
  </si>
  <si>
    <t>一跳几元</t>
    <phoneticPr fontId="2" type="noConversion"/>
  </si>
  <si>
    <t>固定</t>
    <phoneticPr fontId="2" type="noConversion"/>
  </si>
  <si>
    <t>菜粕</t>
    <phoneticPr fontId="2" type="noConversion"/>
  </si>
  <si>
    <t>PP</t>
    <phoneticPr fontId="2" type="noConversion"/>
  </si>
  <si>
    <t>万0.72</t>
    <phoneticPr fontId="2" type="noConversion"/>
  </si>
  <si>
    <t>BU</t>
    <phoneticPr fontId="2" type="noConversion"/>
  </si>
  <si>
    <t>热卷</t>
    <phoneticPr fontId="2" type="noConversion"/>
  </si>
  <si>
    <t>白银</t>
    <phoneticPr fontId="2" type="noConversion"/>
  </si>
  <si>
    <t>PTA</t>
    <phoneticPr fontId="2" type="noConversion"/>
  </si>
  <si>
    <t>C</t>
    <phoneticPr fontId="2" type="noConversion"/>
  </si>
  <si>
    <t>JD</t>
    <phoneticPr fontId="2" type="noConversion"/>
  </si>
  <si>
    <t>万1.8</t>
    <phoneticPr fontId="2" type="noConversion"/>
  </si>
  <si>
    <t>FG</t>
    <phoneticPr fontId="2" type="noConversion"/>
  </si>
  <si>
    <t>一跳几点</t>
    <phoneticPr fontId="2" type="noConversion"/>
  </si>
  <si>
    <t>铜</t>
    <phoneticPr fontId="2" type="noConversion"/>
  </si>
  <si>
    <t>万0.6</t>
    <phoneticPr fontId="2" type="noConversion"/>
  </si>
  <si>
    <t>锌</t>
    <phoneticPr fontId="2" type="noConversion"/>
  </si>
  <si>
    <t>中位数</t>
    <phoneticPr fontId="2" type="noConversion"/>
  </si>
  <si>
    <t>铝</t>
    <phoneticPr fontId="2" type="noConversion"/>
  </si>
  <si>
    <t>最小变动价位</t>
    <phoneticPr fontId="2" type="noConversion"/>
  </si>
  <si>
    <t>锡</t>
    <phoneticPr fontId="2" type="noConversion"/>
  </si>
  <si>
    <t>铅</t>
    <phoneticPr fontId="2" type="noConversion"/>
  </si>
  <si>
    <t>万0.48</t>
    <phoneticPr fontId="2" type="noConversion"/>
  </si>
  <si>
    <t>苹果</t>
    <phoneticPr fontId="2" type="noConversion"/>
  </si>
  <si>
    <r>
      <rPr>
        <sz val="11"/>
        <rFont val="宋体"/>
        <family val="3"/>
        <charset val="134"/>
      </rPr>
      <t>万</t>
    </r>
    <r>
      <rPr>
        <sz val="11"/>
        <rFont val="Tahoma"/>
        <family val="2"/>
        <charset val="134"/>
      </rPr>
      <t>0.6</t>
    </r>
    <phoneticPr fontId="2" type="noConversion"/>
  </si>
  <si>
    <t>平今免费</t>
    <phoneticPr fontId="2" type="noConversion"/>
  </si>
  <si>
    <t>白糖</t>
    <phoneticPr fontId="2" type="noConversion"/>
  </si>
  <si>
    <t>豆二</t>
    <phoneticPr fontId="2" type="noConversion"/>
  </si>
  <si>
    <t>一半的平仓算平今</t>
    <phoneticPr fontId="2" type="noConversion"/>
  </si>
  <si>
    <t>豆油</t>
    <phoneticPr fontId="2" type="noConversion"/>
  </si>
  <si>
    <t>豆一</t>
    <phoneticPr fontId="2" type="noConversion"/>
  </si>
  <si>
    <t>交易单位</t>
    <phoneticPr fontId="2" type="noConversion"/>
  </si>
  <si>
    <t>橡胶</t>
    <phoneticPr fontId="2" type="noConversion"/>
  </si>
  <si>
    <r>
      <rPr>
        <sz val="11"/>
        <rFont val="宋体"/>
        <family val="3"/>
        <charset val="134"/>
      </rPr>
      <t>万</t>
    </r>
    <r>
      <rPr>
        <sz val="11"/>
        <rFont val="Tahoma"/>
        <family val="2"/>
        <charset val="134"/>
      </rPr>
      <t>0.54</t>
    </r>
    <phoneticPr fontId="2" type="noConversion"/>
  </si>
  <si>
    <t>一元能买多少波动</t>
    <phoneticPr fontId="2" type="noConversion"/>
  </si>
  <si>
    <r>
      <rPr>
        <sz val="11"/>
        <color rgb="FF00B050"/>
        <rFont val="宋体"/>
        <family val="3"/>
        <charset val="134"/>
      </rPr>
      <t>菜油</t>
    </r>
    <r>
      <rPr>
        <sz val="11"/>
        <color rgb="FF00B050"/>
        <rFont val="Tahoma"/>
        <family val="2"/>
        <charset val="134"/>
      </rPr>
      <t>OI</t>
    </r>
    <phoneticPr fontId="2" type="noConversion"/>
  </si>
  <si>
    <t>一手保证金</t>
    <phoneticPr fontId="2" type="noConversion"/>
  </si>
  <si>
    <t>波动大小</t>
    <phoneticPr fontId="2" type="noConversion"/>
  </si>
  <si>
    <t>波幅价格比值</t>
    <phoneticPr fontId="2" type="noConversion"/>
  </si>
  <si>
    <t>最低</t>
    <phoneticPr fontId="2" type="noConversion"/>
  </si>
  <si>
    <r>
      <rPr>
        <sz val="11"/>
        <rFont val="宋体"/>
        <family val="3"/>
        <charset val="134"/>
        <scheme val="minor"/>
      </rPr>
      <t>平今20</t>
    </r>
    <phoneticPr fontId="2" type="noConversion"/>
  </si>
  <si>
    <t>万1.2</t>
    <phoneticPr fontId="2" type="noConversion"/>
  </si>
  <si>
    <t>MA</t>
    <phoneticPr fontId="2" type="noConversion"/>
  </si>
  <si>
    <t>费用比值</t>
    <phoneticPr fontId="2" type="noConversion"/>
  </si>
  <si>
    <t>保证金利用率</t>
    <phoneticPr fontId="2" type="noConversion"/>
  </si>
  <si>
    <t>平今3倍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</si>
</sst>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%"/>
    <numFmt numFmtId="178" formatCode="0.0_ "/>
    <numFmt numFmtId="179" formatCode="0.00_ "/>
  </numFmts>
  <fonts count="24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name val="Tahoma"/>
      <family val="2"/>
      <charset val="134"/>
    </font>
    <font>
      <sz val="11"/>
      <name val="宋体"/>
      <family val="3"/>
      <charset val="134"/>
    </font>
    <font>
      <sz val="11"/>
      <color rgb="FF00B050"/>
      <name val="Tahoma"/>
      <family val="2"/>
      <charset val="134"/>
    </font>
    <font>
      <sz val="11"/>
      <color rgb="FF00B050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3F3F3F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00B05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176" fontId="6" fillId="0" borderId="0" xfId="0" applyNumberFormat="1" applyFont="1" applyFill="1"/>
    <xf numFmtId="0" fontId="6" fillId="0" borderId="0" xfId="0" applyFont="1" applyFill="1"/>
    <xf numFmtId="0" fontId="9" fillId="0" borderId="0" xfId="0" applyFont="1"/>
    <xf numFmtId="177" fontId="0" fillId="0" borderId="0" xfId="1" applyNumberFormat="1" applyFont="1" applyAlignment="1"/>
    <xf numFmtId="0" fontId="14" fillId="2" borderId="0" xfId="2" applyFont="1" applyAlignment="1"/>
    <xf numFmtId="0" fontId="14" fillId="2" borderId="0" xfId="2" applyFont="1" applyAlignment="1">
      <alignment wrapText="1"/>
    </xf>
    <xf numFmtId="0" fontId="4" fillId="0" borderId="0" xfId="0" applyFont="1" applyBorder="1"/>
    <xf numFmtId="0" fontId="17" fillId="4" borderId="0" xfId="6" applyAlignment="1"/>
    <xf numFmtId="0" fontId="10" fillId="2" borderId="0" xfId="2" applyAlignment="1"/>
    <xf numFmtId="0" fontId="10" fillId="0" borderId="0" xfId="2" applyFill="1" applyAlignment="1">
      <alignment wrapText="1"/>
    </xf>
    <xf numFmtId="0" fontId="14" fillId="0" borderId="0" xfId="2" applyFont="1" applyFill="1" applyAlignment="1"/>
    <xf numFmtId="0" fontId="10" fillId="0" borderId="0" xfId="2" applyFill="1" applyBorder="1" applyAlignment="1">
      <alignment wrapText="1"/>
    </xf>
    <xf numFmtId="0" fontId="4" fillId="0" borderId="0" xfId="0" applyFont="1" applyFill="1" applyBorder="1"/>
    <xf numFmtId="10" fontId="18" fillId="0" borderId="0" xfId="3" applyNumberFormat="1" applyFont="1" applyFill="1" applyBorder="1" applyAlignment="1"/>
    <xf numFmtId="176" fontId="6" fillId="0" borderId="0" xfId="0" applyNumberFormat="1" applyFont="1" applyFill="1" applyBorder="1"/>
    <xf numFmtId="178" fontId="6" fillId="0" borderId="0" xfId="0" applyNumberFormat="1" applyFont="1" applyFill="1" applyBorder="1"/>
    <xf numFmtId="176" fontId="7" fillId="0" borderId="0" xfId="0" applyNumberFormat="1" applyFont="1" applyFill="1" applyBorder="1"/>
    <xf numFmtId="176" fontId="8" fillId="0" borderId="0" xfId="0" applyNumberFormat="1" applyFont="1" applyFill="1" applyBorder="1"/>
    <xf numFmtId="176" fontId="9" fillId="0" borderId="0" xfId="0" applyNumberFormat="1" applyFont="1" applyFill="1" applyBorder="1"/>
    <xf numFmtId="0" fontId="19" fillId="5" borderId="0" xfId="7" applyAlignment="1"/>
    <xf numFmtId="10" fontId="20" fillId="0" borderId="0" xfId="6" applyNumberFormat="1" applyFont="1" applyFill="1" applyBorder="1" applyAlignment="1"/>
    <xf numFmtId="10" fontId="21" fillId="0" borderId="0" xfId="3" applyNumberFormat="1" applyFont="1" applyFill="1" applyBorder="1" applyAlignment="1"/>
    <xf numFmtId="0" fontId="8" fillId="0" borderId="0" xfId="0" applyFont="1"/>
    <xf numFmtId="10" fontId="20" fillId="0" borderId="0" xfId="3" applyNumberFormat="1" applyFont="1" applyFill="1" applyBorder="1" applyAlignment="1"/>
    <xf numFmtId="0" fontId="6" fillId="0" borderId="0" xfId="0" applyFont="1"/>
    <xf numFmtId="179" fontId="6" fillId="0" borderId="0" xfId="0" applyNumberFormat="1" applyFont="1" applyFill="1" applyBorder="1"/>
    <xf numFmtId="0" fontId="20" fillId="3" borderId="0" xfId="4" applyFont="1" applyBorder="1" applyAlignment="1"/>
    <xf numFmtId="0" fontId="22" fillId="0" borderId="0" xfId="5" applyFont="1" applyAlignment="1"/>
    <xf numFmtId="0" fontId="12" fillId="3" borderId="1" xfId="4" applyAlignment="1"/>
    <xf numFmtId="0" fontId="15" fillId="3" borderId="1" xfId="4" applyFont="1" applyAlignment="1"/>
    <xf numFmtId="176" fontId="23" fillId="0" borderId="0" xfId="0" applyNumberFormat="1" applyFont="1" applyFill="1" applyBorder="1"/>
    <xf numFmtId="10" fontId="16" fillId="0" borderId="0" xfId="3" applyNumberFormat="1" applyFont="1" applyFill="1" applyBorder="1" applyAlignment="1"/>
    <xf numFmtId="176" fontId="5" fillId="0" borderId="0" xfId="0" applyNumberFormat="1" applyFont="1" applyFill="1" applyBorder="1"/>
    <xf numFmtId="0" fontId="20" fillId="0" borderId="0" xfId="5" applyFont="1" applyAlignment="1"/>
  </cellXfs>
  <cellStyles count="8">
    <cellStyle name="百分比" xfId="1" builtinId="5"/>
    <cellStyle name="差" xfId="7" builtinId="27"/>
    <cellStyle name="常规" xfId="0" builtinId="0"/>
    <cellStyle name="好" xfId="6" builtinId="26"/>
    <cellStyle name="计算" xfId="4" builtinId="22"/>
    <cellStyle name="警告文本" xfId="5" builtinId="11"/>
    <cellStyle name="适中" xfId="2" builtinId="28"/>
    <cellStyle name="输出" xfId="3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"/>
  <sheetViews>
    <sheetView tabSelected="1" topLeftCell="A4" zoomScale="85" zoomScaleNormal="85" workbookViewId="0">
      <selection activeCell="I33" sqref="I33"/>
    </sheetView>
  </sheetViews>
  <sheetFormatPr defaultRowHeight="14.25"/>
  <cols>
    <col min="1" max="1" width="9.125" customWidth="1"/>
    <col min="2" max="2" width="8.375" customWidth="1"/>
    <col min="3" max="3" width="11.375" customWidth="1"/>
    <col min="4" max="4" width="9.75" customWidth="1"/>
    <col min="5" max="5" width="11.75" customWidth="1"/>
    <col min="6" max="6" width="10.5" customWidth="1"/>
    <col min="7" max="11" width="8.5" customWidth="1"/>
    <col min="12" max="12" width="11.875" customWidth="1"/>
    <col min="13" max="13" width="11.5" customWidth="1"/>
    <col min="14" max="14" width="11.875" customWidth="1"/>
    <col min="15" max="15" width="12.25" customWidth="1"/>
  </cols>
  <sheetData>
    <row r="1" spans="1:16" ht="27.75">
      <c r="L1" s="12" t="s">
        <v>2</v>
      </c>
      <c r="M1" s="12" t="s">
        <v>409</v>
      </c>
      <c r="N1" s="12" t="s">
        <v>6</v>
      </c>
      <c r="O1" s="8"/>
      <c r="P1" s="7"/>
    </row>
    <row r="2" spans="1:16">
      <c r="A2" s="5"/>
      <c r="L2" s="13" t="s">
        <v>7</v>
      </c>
      <c r="M2" s="13" t="s">
        <v>3</v>
      </c>
      <c r="N2" s="13"/>
      <c r="O2" s="7"/>
      <c r="P2" s="7"/>
    </row>
    <row r="3" spans="1:16">
      <c r="A3" s="2"/>
      <c r="B3" s="2"/>
      <c r="L3" s="13" t="s">
        <v>4</v>
      </c>
      <c r="M3" s="13" t="s">
        <v>4</v>
      </c>
      <c r="N3" s="13" t="s">
        <v>4</v>
      </c>
      <c r="O3" s="7"/>
      <c r="P3" s="7"/>
    </row>
    <row r="4" spans="1:16">
      <c r="A4" s="2"/>
      <c r="B4" s="2"/>
      <c r="L4" s="13" t="s">
        <v>8</v>
      </c>
      <c r="M4" s="13"/>
      <c r="N4" s="13"/>
      <c r="O4" s="7"/>
      <c r="P4" s="7"/>
    </row>
    <row r="5" spans="1:16" ht="29.25" customHeight="1">
      <c r="A5" s="2"/>
      <c r="B5" s="2"/>
      <c r="L5" s="14" t="s">
        <v>406</v>
      </c>
      <c r="M5" s="15"/>
      <c r="N5" s="15"/>
      <c r="O5" s="2"/>
    </row>
    <row r="6" spans="1:16">
      <c r="I6" s="1" t="s">
        <v>400</v>
      </c>
      <c r="J6" s="1"/>
      <c r="L6" s="9"/>
      <c r="M6" s="9"/>
      <c r="N6" s="9"/>
      <c r="O6" s="2"/>
    </row>
    <row r="7" spans="1:16">
      <c r="D7" s="1" t="s">
        <v>403</v>
      </c>
      <c r="E7" s="1" t="s">
        <v>411</v>
      </c>
      <c r="J7" s="1" t="s">
        <v>391</v>
      </c>
      <c r="L7" s="9"/>
      <c r="M7" s="9"/>
      <c r="N7" s="9"/>
      <c r="O7" s="2"/>
    </row>
    <row r="8" spans="1:16">
      <c r="L8" s="9"/>
      <c r="M8" s="9"/>
      <c r="N8" s="9"/>
      <c r="O8" s="2"/>
    </row>
    <row r="9" spans="1:16">
      <c r="A9" s="1" t="s">
        <v>366</v>
      </c>
      <c r="B9" t="s">
        <v>367</v>
      </c>
      <c r="C9" s="1" t="s">
        <v>368</v>
      </c>
      <c r="D9" s="1" t="s">
        <v>369</v>
      </c>
      <c r="E9" s="1" t="s">
        <v>408</v>
      </c>
      <c r="F9" s="31" t="s">
        <v>370</v>
      </c>
      <c r="G9" s="1" t="s">
        <v>0</v>
      </c>
      <c r="H9" s="1" t="s">
        <v>14</v>
      </c>
      <c r="I9" s="1" t="s">
        <v>371</v>
      </c>
      <c r="J9" s="1" t="s">
        <v>385</v>
      </c>
      <c r="K9" s="1" t="s">
        <v>372</v>
      </c>
      <c r="L9" s="32" t="s">
        <v>415</v>
      </c>
      <c r="M9" s="29" t="s">
        <v>410</v>
      </c>
      <c r="N9" s="1" t="s">
        <v>9</v>
      </c>
      <c r="O9" s="31" t="s">
        <v>416</v>
      </c>
      <c r="P9" s="1" t="s">
        <v>1</v>
      </c>
    </row>
    <row r="10" spans="1:16">
      <c r="A10" s="17" t="s">
        <v>388</v>
      </c>
      <c r="B10" s="28">
        <v>400.9</v>
      </c>
      <c r="C10" s="17">
        <v>23045</v>
      </c>
      <c r="D10" s="17">
        <v>5</v>
      </c>
      <c r="E10" s="17">
        <f>C10*D10*0.08</f>
        <v>9218</v>
      </c>
      <c r="F10" s="35">
        <f>B10*D10</f>
        <v>2004.5</v>
      </c>
      <c r="G10" s="17" t="s">
        <v>373</v>
      </c>
      <c r="H10" s="28">
        <v>3.6</v>
      </c>
      <c r="I10" s="28">
        <v>1.8</v>
      </c>
      <c r="J10" s="17">
        <v>5</v>
      </c>
      <c r="K10" s="17">
        <f>(D10*J10)</f>
        <v>25</v>
      </c>
      <c r="L10" s="20">
        <f>F10/(H10+I10)</f>
        <v>371.2037037037037</v>
      </c>
      <c r="M10" s="26">
        <f>B10/C10</f>
        <v>1.7396398351052288E-2</v>
      </c>
      <c r="N10" s="17">
        <f>F10/K10</f>
        <v>80.180000000000007</v>
      </c>
      <c r="O10" s="24">
        <f>F10/E10</f>
        <v>0.21745497938815361</v>
      </c>
      <c r="P10" s="5" t="s">
        <v>5</v>
      </c>
    </row>
    <row r="11" spans="1:16">
      <c r="A11" s="17" t="s">
        <v>392</v>
      </c>
      <c r="B11" s="28">
        <v>1915.8</v>
      </c>
      <c r="C11" s="17">
        <v>145060</v>
      </c>
      <c r="D11" s="17">
        <v>1</v>
      </c>
      <c r="E11" s="17">
        <f>C11*D11*0.07</f>
        <v>10154.200000000001</v>
      </c>
      <c r="F11" s="35">
        <f>B11*D11</f>
        <v>1915.8</v>
      </c>
      <c r="G11" s="17" t="s">
        <v>373</v>
      </c>
      <c r="H11" s="28">
        <v>3.6</v>
      </c>
      <c r="I11" s="28">
        <v>1.8</v>
      </c>
      <c r="J11" s="17">
        <v>10</v>
      </c>
      <c r="K11" s="17">
        <f>(D11*J11)</f>
        <v>10</v>
      </c>
      <c r="L11" s="20">
        <f>F11/(H11+I11)</f>
        <v>354.77777777777777</v>
      </c>
      <c r="M11" s="26">
        <f>B11/C11</f>
        <v>1.320694884875224E-2</v>
      </c>
      <c r="N11" s="17">
        <f>F11/K11</f>
        <v>191.57999999999998</v>
      </c>
      <c r="O11" s="26">
        <f>F11/E11</f>
        <v>0.1886706978393177</v>
      </c>
      <c r="P11" s="5" t="s">
        <v>5</v>
      </c>
    </row>
    <row r="12" spans="1:16">
      <c r="A12" s="20" t="s">
        <v>407</v>
      </c>
      <c r="B12" s="28">
        <v>103.7</v>
      </c>
      <c r="C12" s="17">
        <v>6512</v>
      </c>
      <c r="D12" s="17">
        <v>10</v>
      </c>
      <c r="E12" s="17">
        <f>C12*D12*0.07</f>
        <v>4558.4000000000005</v>
      </c>
      <c r="F12" s="17">
        <f>B12*D12</f>
        <v>1037</v>
      </c>
      <c r="G12" s="17" t="s">
        <v>373</v>
      </c>
      <c r="H12" s="28">
        <v>2.4</v>
      </c>
      <c r="I12" s="28">
        <v>1.2</v>
      </c>
      <c r="J12" s="17">
        <v>1</v>
      </c>
      <c r="K12" s="17">
        <f>(D12*J12)</f>
        <v>10</v>
      </c>
      <c r="L12" s="20">
        <f>F12/(H12+I12)</f>
        <v>288.0555555555556</v>
      </c>
      <c r="M12" s="26">
        <f>B12/C12</f>
        <v>1.5924447174447173E-2</v>
      </c>
      <c r="N12" s="17">
        <f>F12/K12</f>
        <v>103.7</v>
      </c>
      <c r="O12" s="24">
        <f>F12/E12</f>
        <v>0.22749210249210247</v>
      </c>
      <c r="P12" s="5" t="s">
        <v>397</v>
      </c>
    </row>
    <row r="13" spans="1:16">
      <c r="A13" s="20" t="s">
        <v>399</v>
      </c>
      <c r="B13" s="28">
        <v>62.34</v>
      </c>
      <c r="C13" s="17">
        <v>3380</v>
      </c>
      <c r="D13" s="17">
        <v>10</v>
      </c>
      <c r="E13" s="17">
        <f>C13*D13*0.07</f>
        <v>2366</v>
      </c>
      <c r="F13" s="17">
        <f>B13*D13</f>
        <v>623.40000000000009</v>
      </c>
      <c r="G13" s="17" t="s">
        <v>373</v>
      </c>
      <c r="H13" s="28">
        <v>1.2</v>
      </c>
      <c r="I13" s="28">
        <v>1.2</v>
      </c>
      <c r="J13" s="17">
        <v>1</v>
      </c>
      <c r="K13" s="17">
        <f>(D13*J13)</f>
        <v>10</v>
      </c>
      <c r="L13" s="20">
        <f>F13/(H13+I13)</f>
        <v>259.75000000000006</v>
      </c>
      <c r="M13" s="23">
        <f>B13/C13</f>
        <v>1.8443786982248522E-2</v>
      </c>
      <c r="N13" s="17">
        <f>F13/K13</f>
        <v>62.340000000000011</v>
      </c>
      <c r="O13" s="24">
        <f>F13/E13</f>
        <v>0.26348267117497892</v>
      </c>
    </row>
    <row r="14" spans="1:16" s="25" customFormat="1">
      <c r="A14" s="19" t="s">
        <v>404</v>
      </c>
      <c r="B14" s="28">
        <v>290.3</v>
      </c>
      <c r="C14" s="17">
        <v>10565</v>
      </c>
      <c r="D14" s="17">
        <v>10</v>
      </c>
      <c r="E14" s="17">
        <f>C14*D14*0.09</f>
        <v>9508.5</v>
      </c>
      <c r="F14" s="35">
        <f>B14*D14</f>
        <v>2903</v>
      </c>
      <c r="G14" s="17" t="s">
        <v>405</v>
      </c>
      <c r="H14" s="28">
        <f>C14*D14*0.000054</f>
        <v>5.7050999999999998</v>
      </c>
      <c r="I14" s="28">
        <f>C14*D14*0.000054</f>
        <v>5.7050999999999998</v>
      </c>
      <c r="J14" s="17">
        <v>5</v>
      </c>
      <c r="K14" s="17">
        <f>(D14*J14)</f>
        <v>50</v>
      </c>
      <c r="L14" s="20">
        <f>F14/(H14+I14)</f>
        <v>254.42148253317208</v>
      </c>
      <c r="M14" s="16">
        <f>B14/C14</f>
        <v>2.7477520113582586E-2</v>
      </c>
      <c r="N14" s="17">
        <f>F14/K14</f>
        <v>58.06</v>
      </c>
      <c r="O14" s="24">
        <f>F14/E14</f>
        <v>0.30530577903980649</v>
      </c>
      <c r="P14"/>
    </row>
    <row r="15" spans="1:16" s="25" customFormat="1">
      <c r="A15" s="17" t="s">
        <v>393</v>
      </c>
      <c r="B15" s="28">
        <v>285.89999999999998</v>
      </c>
      <c r="C15" s="17">
        <v>20370</v>
      </c>
      <c r="D15" s="17">
        <v>5</v>
      </c>
      <c r="E15" s="17">
        <f>C15*D15*0.08</f>
        <v>8148</v>
      </c>
      <c r="F15" s="35">
        <f>B15*D15</f>
        <v>1429.5</v>
      </c>
      <c r="G15" s="17" t="s">
        <v>394</v>
      </c>
      <c r="H15" s="28">
        <f>C15*D15*0.000048</f>
        <v>4.8887999999999998</v>
      </c>
      <c r="I15" s="28">
        <f>C15*D15*0.000024</f>
        <v>2.4443999999999999</v>
      </c>
      <c r="J15" s="17">
        <v>5</v>
      </c>
      <c r="K15" s="17">
        <f>(D15*J15)</f>
        <v>25</v>
      </c>
      <c r="L15" s="20">
        <f>F15/(H15+I15)</f>
        <v>194.93536246113567</v>
      </c>
      <c r="M15" s="26">
        <f>B15/C15</f>
        <v>1.4035346097201766E-2</v>
      </c>
      <c r="N15" s="17">
        <f>F15/K15</f>
        <v>57.18</v>
      </c>
      <c r="O15" s="26">
        <f>F15/E15</f>
        <v>0.17544182621502208</v>
      </c>
      <c r="P15" s="5" t="s">
        <v>5</v>
      </c>
    </row>
    <row r="16" spans="1:16" s="25" customFormat="1">
      <c r="A16" s="20" t="s">
        <v>390</v>
      </c>
      <c r="B16" s="28">
        <v>193.3</v>
      </c>
      <c r="C16" s="17">
        <v>14085</v>
      </c>
      <c r="D16" s="17">
        <v>5</v>
      </c>
      <c r="E16" s="17">
        <f>C16*D16*0.07</f>
        <v>4929.7500000000009</v>
      </c>
      <c r="F16" s="17">
        <f>B16*D16</f>
        <v>966.5</v>
      </c>
      <c r="G16" s="17" t="s">
        <v>373</v>
      </c>
      <c r="H16" s="28">
        <v>3.6</v>
      </c>
      <c r="I16" s="28">
        <v>1.8</v>
      </c>
      <c r="J16" s="17">
        <v>5</v>
      </c>
      <c r="K16" s="17">
        <f>(D16*J16)</f>
        <v>25</v>
      </c>
      <c r="L16" s="20">
        <f>F16/(H16+I16)</f>
        <v>178.98148148148147</v>
      </c>
      <c r="M16" s="26">
        <f>B16/C16</f>
        <v>1.3723819666311679E-2</v>
      </c>
      <c r="N16" s="17">
        <f>F16/K16</f>
        <v>38.659999999999997</v>
      </c>
      <c r="O16" s="26">
        <f>F16/E16</f>
        <v>0.19605456666159538</v>
      </c>
      <c r="P16" s="5" t="s">
        <v>397</v>
      </c>
    </row>
    <row r="17" spans="1:16" s="25" customFormat="1">
      <c r="A17" s="20" t="s">
        <v>374</v>
      </c>
      <c r="B17" s="28">
        <v>45.1</v>
      </c>
      <c r="C17" s="17">
        <v>2418</v>
      </c>
      <c r="D17" s="17">
        <v>10</v>
      </c>
      <c r="E17" s="17">
        <f>C17*D17*0.06</f>
        <v>1450.8</v>
      </c>
      <c r="F17" s="17">
        <f>B17*D17</f>
        <v>451</v>
      </c>
      <c r="G17" s="17" t="s">
        <v>373</v>
      </c>
      <c r="H17" s="28">
        <v>1.8</v>
      </c>
      <c r="I17" s="28">
        <v>0.9</v>
      </c>
      <c r="J17" s="17">
        <v>1</v>
      </c>
      <c r="K17" s="17">
        <f>(D17*J17)</f>
        <v>10</v>
      </c>
      <c r="L17" s="20">
        <f>F17/(H17+I17)</f>
        <v>167.03703703703704</v>
      </c>
      <c r="M17" s="23">
        <f>B17/C17</f>
        <v>1.8651778329197684E-2</v>
      </c>
      <c r="N17" s="17">
        <f>F17/K17</f>
        <v>45.1</v>
      </c>
      <c r="O17" s="24">
        <f>F17/E17</f>
        <v>0.31086297215329473</v>
      </c>
      <c r="P17" s="5" t="s">
        <v>397</v>
      </c>
    </row>
    <row r="18" spans="1:16">
      <c r="A18" s="17" t="s">
        <v>21</v>
      </c>
      <c r="B18" s="28">
        <v>54.1</v>
      </c>
      <c r="C18" s="17">
        <v>3051</v>
      </c>
      <c r="D18" s="17">
        <v>10</v>
      </c>
      <c r="E18" s="17">
        <f>C18*D18*0.07</f>
        <v>2135.7000000000003</v>
      </c>
      <c r="F18" s="17">
        <f>B18*D18</f>
        <v>541</v>
      </c>
      <c r="G18" s="17" t="s">
        <v>373</v>
      </c>
      <c r="H18" s="28">
        <v>1.8</v>
      </c>
      <c r="I18" s="28">
        <v>1.8</v>
      </c>
      <c r="J18" s="17">
        <v>1</v>
      </c>
      <c r="K18" s="17">
        <f>(D18*J18)</f>
        <v>10</v>
      </c>
      <c r="L18" s="20">
        <f>F18/(H18+I18)</f>
        <v>150.27777777777777</v>
      </c>
      <c r="M18" s="23">
        <f>B18/C18</f>
        <v>1.7731891183218617E-2</v>
      </c>
      <c r="N18" s="17">
        <f>F18/K18</f>
        <v>54.1</v>
      </c>
      <c r="O18" s="24">
        <f>F18/E18</f>
        <v>0.25331273118883735</v>
      </c>
      <c r="P18" s="25"/>
    </row>
    <row r="19" spans="1:16" s="25" customFormat="1">
      <c r="A19" s="33" t="s">
        <v>365</v>
      </c>
      <c r="B19" s="28">
        <v>106</v>
      </c>
      <c r="C19" s="17">
        <v>6890</v>
      </c>
      <c r="D19" s="17">
        <v>5</v>
      </c>
      <c r="E19" s="17">
        <f>C19*D19*0.07</f>
        <v>2411.5000000000005</v>
      </c>
      <c r="F19" s="17">
        <f>B19*D19</f>
        <v>530</v>
      </c>
      <c r="G19" s="17" t="s">
        <v>373</v>
      </c>
      <c r="H19" s="28">
        <v>2.4</v>
      </c>
      <c r="I19" s="28">
        <v>1.2</v>
      </c>
      <c r="J19" s="17">
        <v>5</v>
      </c>
      <c r="K19" s="17">
        <f>(D19*J19)</f>
        <v>25</v>
      </c>
      <c r="L19" s="20">
        <f>F19/(H19+I19)</f>
        <v>147.22222222222223</v>
      </c>
      <c r="M19" s="26">
        <f>B19/C19</f>
        <v>1.5384615384615385E-2</v>
      </c>
      <c r="N19" s="17">
        <f>F19/K19</f>
        <v>21.2</v>
      </c>
      <c r="O19" s="24">
        <f>F19/E19</f>
        <v>0.21978021978021975</v>
      </c>
      <c r="P19" s="5" t="s">
        <v>397</v>
      </c>
    </row>
    <row r="20" spans="1:16" s="25" customFormat="1">
      <c r="A20" s="17" t="s">
        <v>386</v>
      </c>
      <c r="B20" s="28">
        <v>626.20000000000005</v>
      </c>
      <c r="C20" s="17">
        <v>51360</v>
      </c>
      <c r="D20" s="17">
        <v>5</v>
      </c>
      <c r="E20" s="17">
        <f>C20*D20*0.07</f>
        <v>17976</v>
      </c>
      <c r="F20" s="35">
        <f>B20*D20</f>
        <v>3131</v>
      </c>
      <c r="G20" s="17" t="s">
        <v>387</v>
      </c>
      <c r="H20" s="28">
        <f>C20*D20*0.00006</f>
        <v>15.408000000000001</v>
      </c>
      <c r="I20" s="28">
        <f>C20*D20*0.00003</f>
        <v>7.7040000000000006</v>
      </c>
      <c r="J20" s="17">
        <v>10</v>
      </c>
      <c r="K20" s="17">
        <f>(D20*J20)</f>
        <v>50</v>
      </c>
      <c r="L20" s="20">
        <f>F20/(H20+I20)</f>
        <v>135.47075112495673</v>
      </c>
      <c r="M20" s="16">
        <f>B20/C20</f>
        <v>1.2192367601246108E-2</v>
      </c>
      <c r="N20" s="17">
        <f>F20/K20</f>
        <v>62.62</v>
      </c>
      <c r="O20" s="26">
        <f>F20/E20</f>
        <v>0.17417668001780151</v>
      </c>
      <c r="P20" s="5" t="s">
        <v>5</v>
      </c>
    </row>
    <row r="21" spans="1:16" s="27" customFormat="1">
      <c r="A21" s="17" t="s">
        <v>401</v>
      </c>
      <c r="B21" s="28">
        <v>69.28</v>
      </c>
      <c r="C21" s="17">
        <v>5582</v>
      </c>
      <c r="D21" s="17">
        <v>10</v>
      </c>
      <c r="E21" s="17">
        <f>C21*D21*0.07</f>
        <v>3907.4000000000005</v>
      </c>
      <c r="F21" s="17">
        <f>B21*D21</f>
        <v>692.8</v>
      </c>
      <c r="G21" s="17" t="s">
        <v>373</v>
      </c>
      <c r="H21" s="28">
        <v>3</v>
      </c>
      <c r="I21" s="28">
        <v>3</v>
      </c>
      <c r="J21" s="17">
        <v>2</v>
      </c>
      <c r="K21" s="17">
        <f>(D21*J21)</f>
        <v>20</v>
      </c>
      <c r="L21" s="20">
        <f>F21/(H21+I21)</f>
        <v>115.46666666666665</v>
      </c>
      <c r="M21" s="26">
        <f>B21/C21</f>
        <v>1.2411322106771767E-2</v>
      </c>
      <c r="N21" s="17">
        <f>F21/K21</f>
        <v>34.64</v>
      </c>
      <c r="O21" s="26">
        <f>F21/E21</f>
        <v>0.17730460152531091</v>
      </c>
    </row>
    <row r="22" spans="1:16" s="27" customFormat="1">
      <c r="A22" s="17" t="s">
        <v>402</v>
      </c>
      <c r="B22" s="28">
        <v>52.16</v>
      </c>
      <c r="C22" s="17">
        <v>3630</v>
      </c>
      <c r="D22" s="17">
        <v>10</v>
      </c>
      <c r="E22" s="17">
        <f>C22*D22*0.07</f>
        <v>2541.0000000000005</v>
      </c>
      <c r="F22" s="17">
        <f>B22*D22</f>
        <v>521.59999999999991</v>
      </c>
      <c r="G22" s="17" t="s">
        <v>373</v>
      </c>
      <c r="H22" s="28">
        <v>2.4</v>
      </c>
      <c r="I22" s="28">
        <v>2.4</v>
      </c>
      <c r="J22" s="17">
        <v>1</v>
      </c>
      <c r="K22" s="17">
        <f>(D22*J22)</f>
        <v>10</v>
      </c>
      <c r="L22" s="20">
        <f>F22/(H22+I22)</f>
        <v>108.66666666666666</v>
      </c>
      <c r="M22" s="26">
        <f>B22/C22</f>
        <v>1.4369146005509641E-2</v>
      </c>
      <c r="N22" s="17">
        <f>F22/K22</f>
        <v>52.159999999999989</v>
      </c>
      <c r="O22" s="26">
        <f>F22/E22</f>
        <v>0.20527351436442337</v>
      </c>
    </row>
    <row r="23" spans="1:16" s="4" customFormat="1">
      <c r="A23" s="21" t="s">
        <v>398</v>
      </c>
      <c r="B23" s="28">
        <v>55.04</v>
      </c>
      <c r="C23" s="17">
        <v>5157</v>
      </c>
      <c r="D23" s="17">
        <v>10</v>
      </c>
      <c r="E23" s="17">
        <f>C23*D23*0.05</f>
        <v>2578.5</v>
      </c>
      <c r="F23" s="17">
        <f>B23*D23</f>
        <v>550.4</v>
      </c>
      <c r="G23" s="17" t="s">
        <v>373</v>
      </c>
      <c r="H23" s="28">
        <v>3.6</v>
      </c>
      <c r="I23" s="28">
        <v>1.8</v>
      </c>
      <c r="J23" s="17">
        <v>1</v>
      </c>
      <c r="K23" s="17">
        <f>(D23*J23)</f>
        <v>10</v>
      </c>
      <c r="L23" s="20">
        <f>F23/(H23+I23)</f>
        <v>101.92592592592591</v>
      </c>
      <c r="M23" s="26">
        <f>B23/C23</f>
        <v>1.0672871824704284E-2</v>
      </c>
      <c r="N23" s="17">
        <f>F23/K23</f>
        <v>55.04</v>
      </c>
      <c r="O23" s="26">
        <f>F23/E23</f>
        <v>0.21345743649408569</v>
      </c>
      <c r="P23" s="5" t="s">
        <v>397</v>
      </c>
    </row>
    <row r="24" spans="1:16">
      <c r="A24" s="17" t="s">
        <v>375</v>
      </c>
      <c r="B24" s="28">
        <v>118.44</v>
      </c>
      <c r="C24" s="17">
        <v>9012</v>
      </c>
      <c r="D24" s="17">
        <v>5</v>
      </c>
      <c r="E24" s="17">
        <f>C24*D24*0.07</f>
        <v>3154.2000000000003</v>
      </c>
      <c r="F24" s="17">
        <f>B24*D24</f>
        <v>592.20000000000005</v>
      </c>
      <c r="G24" s="17" t="s">
        <v>376</v>
      </c>
      <c r="H24" s="28">
        <f>C24*D24*0.000072</f>
        <v>3.2443200000000001</v>
      </c>
      <c r="I24" s="28">
        <f>C24*D24*0.000072</f>
        <v>3.2443200000000001</v>
      </c>
      <c r="J24" s="17">
        <v>1</v>
      </c>
      <c r="K24" s="17">
        <f>(D24*J24)</f>
        <v>5</v>
      </c>
      <c r="L24" s="17">
        <f>F24/(H24+I24)</f>
        <v>91.267199289835773</v>
      </c>
      <c r="M24" s="26">
        <f>B24/C24</f>
        <v>1.3142476697736351E-2</v>
      </c>
      <c r="N24" s="17">
        <f>F24/K24</f>
        <v>118.44000000000001</v>
      </c>
      <c r="O24" s="26">
        <f>F24/E24</f>
        <v>0.1877496671105193</v>
      </c>
      <c r="P24" s="27"/>
    </row>
    <row r="25" spans="1:16">
      <c r="A25" s="19" t="s">
        <v>395</v>
      </c>
      <c r="B25" s="28">
        <v>266.94</v>
      </c>
      <c r="C25" s="17">
        <v>9684</v>
      </c>
      <c r="D25" s="17">
        <v>10</v>
      </c>
      <c r="E25" s="17">
        <f>C25*D25*0.11</f>
        <v>10652.4</v>
      </c>
      <c r="F25" s="35">
        <f>B25*D25</f>
        <v>2669.4</v>
      </c>
      <c r="G25" s="17" t="s">
        <v>373</v>
      </c>
      <c r="H25" s="28">
        <v>12</v>
      </c>
      <c r="I25" s="28">
        <v>18</v>
      </c>
      <c r="J25" s="17">
        <v>1</v>
      </c>
      <c r="K25" s="17">
        <f>(D25*J25)</f>
        <v>10</v>
      </c>
      <c r="L25" s="17">
        <f>F25/(H25+I25)</f>
        <v>88.98</v>
      </c>
      <c r="M25" s="26">
        <f>B25/C25</f>
        <v>2.7565055762081785E-2</v>
      </c>
      <c r="N25" s="17">
        <f>F25/K25</f>
        <v>266.94</v>
      </c>
      <c r="O25" s="24">
        <f>F25/E25</f>
        <v>0.25059141601892532</v>
      </c>
      <c r="P25" s="30" t="s">
        <v>412</v>
      </c>
    </row>
    <row r="26" spans="1:16">
      <c r="A26" s="17" t="s">
        <v>377</v>
      </c>
      <c r="B26" s="28">
        <v>62</v>
      </c>
      <c r="C26" s="17">
        <v>3062</v>
      </c>
      <c r="D26" s="17">
        <v>10</v>
      </c>
      <c r="E26" s="17">
        <f>C26*D26*0.08</f>
        <v>2449.6</v>
      </c>
      <c r="F26" s="17">
        <f>B26*D26</f>
        <v>620</v>
      </c>
      <c r="G26" s="17" t="s">
        <v>413</v>
      </c>
      <c r="H26" s="28">
        <f>C26*D26*0.00012</f>
        <v>3.6743999999999999</v>
      </c>
      <c r="I26" s="28">
        <f>C26*D26*0.00012</f>
        <v>3.6743999999999999</v>
      </c>
      <c r="J26" s="17">
        <v>2</v>
      </c>
      <c r="K26" s="17">
        <f>(D26*J26)</f>
        <v>20</v>
      </c>
      <c r="L26" s="17">
        <f>F26/(H26+I26)</f>
        <v>84.36751578489006</v>
      </c>
      <c r="M26" s="23">
        <f>B26/C26</f>
        <v>2.0248203788373612E-2</v>
      </c>
      <c r="N26" s="17">
        <f>F26/K26</f>
        <v>31</v>
      </c>
      <c r="O26" s="24">
        <f>F26/E26</f>
        <v>0.25310254735467014</v>
      </c>
      <c r="P26" s="27"/>
    </row>
    <row r="27" spans="1:16">
      <c r="A27" s="17" t="s">
        <v>11</v>
      </c>
      <c r="B27" s="28">
        <v>72.040000000000006</v>
      </c>
      <c r="C27" s="17">
        <v>3699</v>
      </c>
      <c r="D27" s="17">
        <v>10</v>
      </c>
      <c r="E27" s="17">
        <f>C27*D27*0.09</f>
        <v>3329.1</v>
      </c>
      <c r="F27" s="17">
        <f>B27*D27</f>
        <v>720.40000000000009</v>
      </c>
      <c r="G27" s="17" t="s">
        <v>413</v>
      </c>
      <c r="H27" s="28">
        <f>C27*D27*0.00012</f>
        <v>4.4388000000000005</v>
      </c>
      <c r="I27" s="28">
        <f>C27*D27*0.00012</f>
        <v>4.4388000000000005</v>
      </c>
      <c r="J27" s="17">
        <v>1</v>
      </c>
      <c r="K27" s="17">
        <f>(D27*J27)</f>
        <v>10</v>
      </c>
      <c r="L27" s="17">
        <f>F27/(H27+I27)</f>
        <v>81.14805803370281</v>
      </c>
      <c r="M27" s="23">
        <f>B27/C27</f>
        <v>1.9475533928088675E-2</v>
      </c>
      <c r="N27" s="17">
        <f>F27/K27</f>
        <v>72.040000000000006</v>
      </c>
      <c r="O27" s="24">
        <f>F27/E27</f>
        <v>0.21639482142320751</v>
      </c>
      <c r="P27" s="27"/>
    </row>
    <row r="28" spans="1:16">
      <c r="A28" s="17" t="s">
        <v>378</v>
      </c>
      <c r="B28" s="28">
        <v>70.44</v>
      </c>
      <c r="C28" s="17">
        <v>3828</v>
      </c>
      <c r="D28" s="17">
        <v>10</v>
      </c>
      <c r="E28" s="17">
        <f>C28*D28*0.08</f>
        <v>3062.4</v>
      </c>
      <c r="F28" s="17">
        <f>B28*D28</f>
        <v>704.4</v>
      </c>
      <c r="G28" s="17" t="s">
        <v>413</v>
      </c>
      <c r="H28" s="28">
        <f>C28*D28*0.00012</f>
        <v>4.5936000000000003</v>
      </c>
      <c r="I28" s="28">
        <f>C28*D28*0.00012</f>
        <v>4.5936000000000003</v>
      </c>
      <c r="J28" s="17">
        <v>1</v>
      </c>
      <c r="K28" s="17">
        <f>(D28*J28)</f>
        <v>10</v>
      </c>
      <c r="L28" s="17">
        <f>F28/(H28+I28)</f>
        <v>76.671891327063733</v>
      </c>
      <c r="M28" s="23">
        <f>B28/C28</f>
        <v>1.8401253918495297E-2</v>
      </c>
      <c r="N28" s="17">
        <f>F28/K28</f>
        <v>70.44</v>
      </c>
      <c r="O28" s="24">
        <f>F28/E28</f>
        <v>0.23001567398119122</v>
      </c>
      <c r="P28" s="4"/>
    </row>
    <row r="29" spans="1:16">
      <c r="A29" s="17" t="s">
        <v>379</v>
      </c>
      <c r="B29" s="28">
        <v>34.159999999999997</v>
      </c>
      <c r="C29" s="17">
        <v>3752</v>
      </c>
      <c r="D29" s="17">
        <v>15</v>
      </c>
      <c r="E29" s="17">
        <f>C29*D29*0.06</f>
        <v>3376.7999999999997</v>
      </c>
      <c r="F29" s="17">
        <f>B29*D29</f>
        <v>512.4</v>
      </c>
      <c r="G29" s="17" t="s">
        <v>396</v>
      </c>
      <c r="H29" s="28">
        <f>C29*D29*0.00006</f>
        <v>3.3768000000000002</v>
      </c>
      <c r="I29" s="28">
        <f>C29*D29*0.00006</f>
        <v>3.3768000000000002</v>
      </c>
      <c r="J29" s="17">
        <v>1</v>
      </c>
      <c r="K29" s="17">
        <f>(D29*J29)</f>
        <v>15</v>
      </c>
      <c r="L29" s="17">
        <f>F29/(H29+I29)</f>
        <v>75.870646766169145</v>
      </c>
      <c r="M29" s="16">
        <f>B29/C29</f>
        <v>9.1044776119402968E-3</v>
      </c>
      <c r="N29" s="17">
        <f>F29/K29</f>
        <v>34.159999999999997</v>
      </c>
      <c r="O29" s="34">
        <f>F29/E29</f>
        <v>0.15174129353233831</v>
      </c>
      <c r="P29" s="27"/>
    </row>
    <row r="30" spans="1:16">
      <c r="A30" s="17" t="s">
        <v>414</v>
      </c>
      <c r="B30" s="28">
        <v>45.02</v>
      </c>
      <c r="C30" s="17">
        <v>2702</v>
      </c>
      <c r="D30" s="17">
        <v>10</v>
      </c>
      <c r="E30" s="17">
        <f>C30*D30*0.07</f>
        <v>1891.4</v>
      </c>
      <c r="F30" s="17">
        <f>B30*D30</f>
        <v>450.20000000000005</v>
      </c>
      <c r="G30" s="17" t="s">
        <v>373</v>
      </c>
      <c r="H30" s="28">
        <v>2.4</v>
      </c>
      <c r="I30" s="28">
        <v>4.8</v>
      </c>
      <c r="J30" s="17">
        <v>1</v>
      </c>
      <c r="K30" s="17">
        <f>(D30*J30)</f>
        <v>10</v>
      </c>
      <c r="L30" s="17">
        <f>F30/(H30+I30)</f>
        <v>62.527777777777793</v>
      </c>
      <c r="M30" s="23">
        <f>B30/C30</f>
        <v>1.6661732050333087E-2</v>
      </c>
      <c r="N30" s="17">
        <f>F30/K30</f>
        <v>45.02</v>
      </c>
      <c r="O30" s="24">
        <f>F30/E30</f>
        <v>0.23802474357618697</v>
      </c>
      <c r="P30" s="36" t="s">
        <v>417</v>
      </c>
    </row>
    <row r="31" spans="1:16">
      <c r="A31" s="17" t="s">
        <v>380</v>
      </c>
      <c r="B31" s="28">
        <v>61.2</v>
      </c>
      <c r="C31" s="17">
        <v>5618</v>
      </c>
      <c r="D31" s="17">
        <v>5</v>
      </c>
      <c r="E31" s="17">
        <f>C31*D31*0.06</f>
        <v>1685.3999999999999</v>
      </c>
      <c r="F31" s="17">
        <f>B31*D31</f>
        <v>306</v>
      </c>
      <c r="G31" s="17" t="s">
        <v>373</v>
      </c>
      <c r="H31" s="28">
        <v>3.6</v>
      </c>
      <c r="I31" s="28">
        <v>1.8</v>
      </c>
      <c r="J31" s="17">
        <v>2</v>
      </c>
      <c r="K31" s="17">
        <f>(D31*J31)</f>
        <v>10</v>
      </c>
      <c r="L31" s="17">
        <f>F31/(H31+I31)</f>
        <v>56.666666666666664</v>
      </c>
      <c r="M31" s="26">
        <f>B31/C31</f>
        <v>1.0893556425774298E-2</v>
      </c>
      <c r="N31" s="17">
        <f>F31/K31</f>
        <v>30.6</v>
      </c>
      <c r="O31" s="26">
        <f>F31/E31</f>
        <v>0.18155927376290495</v>
      </c>
      <c r="P31" s="5" t="s">
        <v>397</v>
      </c>
    </row>
    <row r="32" spans="1:16">
      <c r="A32" s="17" t="s">
        <v>381</v>
      </c>
      <c r="B32" s="28">
        <v>11.56</v>
      </c>
      <c r="C32" s="17">
        <v>1776</v>
      </c>
      <c r="D32" s="17">
        <v>10</v>
      </c>
      <c r="E32" s="17">
        <f>C32*D32*0.07</f>
        <v>1243.2</v>
      </c>
      <c r="F32" s="17">
        <f>B32*D32</f>
        <v>115.60000000000001</v>
      </c>
      <c r="G32" s="17" t="s">
        <v>373</v>
      </c>
      <c r="H32" s="28">
        <v>1.44</v>
      </c>
      <c r="I32" s="28">
        <v>0.72</v>
      </c>
      <c r="J32" s="17">
        <v>1</v>
      </c>
      <c r="K32" s="17">
        <f>(D32*J32)</f>
        <v>10</v>
      </c>
      <c r="L32" s="17">
        <f>F32/(H32+I32)</f>
        <v>53.518518518518519</v>
      </c>
      <c r="M32" s="16">
        <f>B32/C32</f>
        <v>6.5090090090090093E-3</v>
      </c>
      <c r="N32" s="35">
        <f>F32/K32</f>
        <v>11.56</v>
      </c>
      <c r="O32" s="34">
        <f>F32/E32</f>
        <v>9.298584298584299E-2</v>
      </c>
      <c r="P32" s="5" t="s">
        <v>397</v>
      </c>
    </row>
    <row r="33" spans="1:16">
      <c r="A33" s="17" t="s">
        <v>382</v>
      </c>
      <c r="B33" s="28">
        <v>68.12</v>
      </c>
      <c r="C33" s="17">
        <v>4220</v>
      </c>
      <c r="D33" s="17">
        <v>10</v>
      </c>
      <c r="E33" s="17">
        <f>C33*D33*0.08</f>
        <v>3376</v>
      </c>
      <c r="F33" s="17">
        <f>B33*D33</f>
        <v>681.2</v>
      </c>
      <c r="G33" s="17" t="s">
        <v>383</v>
      </c>
      <c r="H33" s="28">
        <f>C33*D33*0.00018</f>
        <v>7.5960000000000001</v>
      </c>
      <c r="I33" s="28">
        <f>C33*D33*0.00018</f>
        <v>7.5960000000000001</v>
      </c>
      <c r="J33" s="17">
        <v>1</v>
      </c>
      <c r="K33" s="17">
        <f>(D33*J33)</f>
        <v>10</v>
      </c>
      <c r="L33" s="17">
        <f>F33/(H33+I33)</f>
        <v>44.839389152185362</v>
      </c>
      <c r="M33" s="23">
        <f>B33/C33</f>
        <v>1.614218009478673E-2</v>
      </c>
      <c r="N33" s="17">
        <f>F33/K33</f>
        <v>68.12</v>
      </c>
      <c r="O33" s="26">
        <f>F33/E33</f>
        <v>0.20177725118483414</v>
      </c>
      <c r="P33" s="27"/>
    </row>
    <row r="34" spans="1:16">
      <c r="A34" s="17" t="s">
        <v>384</v>
      </c>
      <c r="B34" s="28">
        <v>21.26</v>
      </c>
      <c r="C34" s="17">
        <v>1438</v>
      </c>
      <c r="D34" s="17">
        <v>20</v>
      </c>
      <c r="E34" s="17">
        <f>C34*D34*0.07</f>
        <v>2013.2000000000003</v>
      </c>
      <c r="F34" s="17">
        <f>B34*D34</f>
        <v>425.20000000000005</v>
      </c>
      <c r="G34" s="17" t="s">
        <v>373</v>
      </c>
      <c r="H34" s="28">
        <v>3.6</v>
      </c>
      <c r="I34" s="28">
        <v>13.8</v>
      </c>
      <c r="J34" s="17">
        <v>1</v>
      </c>
      <c r="K34" s="17">
        <f>(D34*J34)</f>
        <v>20</v>
      </c>
      <c r="L34" s="17">
        <f>F34/(H34+I34)</f>
        <v>24.436781609195403</v>
      </c>
      <c r="M34" s="26">
        <f>B34/C34</f>
        <v>1.4784422809457581E-2</v>
      </c>
      <c r="N34" s="17">
        <f>F34/K34</f>
        <v>21.26</v>
      </c>
      <c r="O34" s="26">
        <f>F34/E34</f>
        <v>0.21120604013510827</v>
      </c>
      <c r="P34" s="30" t="s">
        <v>412</v>
      </c>
    </row>
    <row r="35" spans="1:16">
      <c r="A35" s="17"/>
      <c r="B35" s="17"/>
      <c r="C35" s="17"/>
      <c r="D35" s="17"/>
      <c r="E35" s="17"/>
      <c r="F35" s="17"/>
      <c r="G35" s="17"/>
      <c r="H35" s="28"/>
      <c r="I35" s="28"/>
      <c r="J35" s="17"/>
      <c r="K35" s="17"/>
      <c r="L35" s="17"/>
      <c r="M35" s="17"/>
      <c r="N35" s="17"/>
      <c r="O35" s="3"/>
      <c r="P35" s="27"/>
    </row>
    <row r="36" spans="1:16">
      <c r="A36" s="19" t="s">
        <v>389</v>
      </c>
      <c r="B36" s="17"/>
      <c r="C36" s="17"/>
      <c r="D36" s="17"/>
      <c r="E36" s="17"/>
      <c r="F36" s="17">
        <f>MEDIAN(F10:F34)</f>
        <v>623.40000000000009</v>
      </c>
      <c r="G36" s="17"/>
      <c r="H36" s="28"/>
      <c r="I36" s="28"/>
      <c r="J36" s="17"/>
      <c r="K36" s="17"/>
      <c r="L36" s="17">
        <f>MEDIAN(L10:L34)</f>
        <v>108.66666666666666</v>
      </c>
      <c r="M36" s="6">
        <f>MEDIAN(M10:M34)</f>
        <v>1.5384615384615385E-2</v>
      </c>
      <c r="N36" s="17">
        <f>MEDIAN(N10:N34)</f>
        <v>55.04</v>
      </c>
      <c r="O36" s="26">
        <f>MEDIAN(O10:O34)</f>
        <v>0.21345743649408569</v>
      </c>
      <c r="P36" s="27"/>
    </row>
    <row r="37" spans="1:16">
      <c r="A37" s="17"/>
      <c r="B37" s="17"/>
      <c r="C37" s="17"/>
      <c r="D37" s="17"/>
      <c r="E37" s="17"/>
      <c r="F37" s="17"/>
      <c r="G37" s="17"/>
      <c r="H37" s="28"/>
      <c r="I37" s="28"/>
      <c r="J37" s="17"/>
      <c r="K37" s="17"/>
      <c r="L37" s="17"/>
      <c r="N37" s="17"/>
    </row>
    <row r="38" spans="1:16">
      <c r="A38" s="17"/>
      <c r="B38" s="17"/>
      <c r="C38" s="17"/>
      <c r="D38" s="17"/>
      <c r="E38" s="17"/>
      <c r="F38" s="17"/>
      <c r="G38" s="17"/>
      <c r="H38" s="28"/>
      <c r="I38" s="28"/>
      <c r="J38" s="17"/>
      <c r="K38" s="17"/>
      <c r="L38" s="17"/>
      <c r="N38" s="17"/>
    </row>
    <row r="39" spans="1:16">
      <c r="A39" s="17"/>
      <c r="B39" s="17"/>
      <c r="C39" s="17"/>
      <c r="D39" s="17"/>
      <c r="E39" s="17"/>
      <c r="F39" s="17"/>
      <c r="G39" s="17"/>
      <c r="H39" s="28"/>
      <c r="I39" s="28"/>
      <c r="J39" s="17"/>
      <c r="K39" s="17"/>
      <c r="L39" s="17"/>
      <c r="N39" s="17"/>
    </row>
    <row r="40" spans="1:16">
      <c r="A40" s="17"/>
      <c r="B40" s="17"/>
      <c r="C40" s="17"/>
      <c r="D40" s="17"/>
      <c r="E40" s="17"/>
      <c r="F40" s="17"/>
      <c r="G40" s="17"/>
      <c r="H40" s="28"/>
      <c r="I40" s="28"/>
      <c r="J40" s="17"/>
      <c r="K40" s="17"/>
      <c r="L40" s="17"/>
      <c r="N40" s="17"/>
    </row>
    <row r="41" spans="1:16">
      <c r="A41" s="17"/>
      <c r="B41" s="17"/>
      <c r="C41" s="17"/>
      <c r="D41" s="17"/>
      <c r="E41" s="17"/>
      <c r="F41" s="17"/>
      <c r="G41" s="17"/>
      <c r="H41" s="18"/>
      <c r="I41" s="18"/>
      <c r="J41" s="17"/>
      <c r="K41" s="17"/>
      <c r="L41" s="17"/>
      <c r="N41" s="17"/>
    </row>
    <row r="42" spans="1:16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N42" s="17"/>
    </row>
    <row r="43" spans="1:16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N43" s="17"/>
    </row>
    <row r="44" spans="1:16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N44" s="17"/>
    </row>
    <row r="45" spans="1:16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N45" s="17"/>
    </row>
    <row r="46" spans="1:1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N46" s="17"/>
    </row>
    <row r="47" spans="1:16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N47" s="17"/>
    </row>
    <row r="48" spans="1:16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N48" s="17"/>
    </row>
    <row r="49" spans="1:1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N49" s="17"/>
    </row>
    <row r="50" spans="1:1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N50" s="17"/>
    </row>
    <row r="51" spans="1:1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</sheetData>
  <sortState ref="A10:P34">
    <sortCondition descending="1" ref="L9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15"/>
  <sheetViews>
    <sheetView topLeftCell="A46" zoomScale="85" zoomScaleNormal="85" workbookViewId="0">
      <selection activeCell="T38" sqref="T38"/>
    </sheetView>
  </sheetViews>
  <sheetFormatPr defaultRowHeight="14.25"/>
  <cols>
    <col min="8" max="8" width="13.875" customWidth="1"/>
    <col min="14" max="14" width="13.5" customWidth="1"/>
    <col min="29" max="29" width="13.625" customWidth="1"/>
  </cols>
  <sheetData>
    <row r="1" spans="1:29">
      <c r="A1" t="s">
        <v>13</v>
      </c>
      <c r="M1" s="1" t="s">
        <v>30</v>
      </c>
    </row>
    <row r="2" spans="1:29">
      <c r="C2" s="1" t="s">
        <v>10</v>
      </c>
    </row>
    <row r="3" spans="1:29">
      <c r="A3" t="s">
        <v>11</v>
      </c>
    </row>
    <row r="4" spans="1:29">
      <c r="A4" s="1" t="s">
        <v>16</v>
      </c>
      <c r="B4" t="s">
        <v>17</v>
      </c>
      <c r="G4" s="1"/>
      <c r="H4" t="s">
        <v>196</v>
      </c>
      <c r="I4" t="s">
        <v>181</v>
      </c>
      <c r="N4" t="s">
        <v>206</v>
      </c>
      <c r="O4" t="s">
        <v>187</v>
      </c>
      <c r="V4" s="1" t="s">
        <v>31</v>
      </c>
      <c r="W4" t="s">
        <v>38</v>
      </c>
      <c r="AC4" s="1"/>
    </row>
    <row r="5" spans="1:29">
      <c r="B5" t="s">
        <v>89</v>
      </c>
      <c r="H5" s="1" t="s">
        <v>195</v>
      </c>
      <c r="I5" t="s">
        <v>182</v>
      </c>
      <c r="N5" s="1" t="s">
        <v>195</v>
      </c>
      <c r="O5" t="s">
        <v>255</v>
      </c>
      <c r="W5" t="s">
        <v>39</v>
      </c>
      <c r="AC5" s="1"/>
    </row>
    <row r="6" spans="1:29">
      <c r="B6" t="s">
        <v>90</v>
      </c>
      <c r="I6" t="s">
        <v>183</v>
      </c>
      <c r="O6" t="s">
        <v>256</v>
      </c>
      <c r="W6" t="s">
        <v>40</v>
      </c>
    </row>
    <row r="7" spans="1:29">
      <c r="B7" t="s">
        <v>91</v>
      </c>
      <c r="I7" t="s">
        <v>171</v>
      </c>
      <c r="O7" t="s">
        <v>257</v>
      </c>
      <c r="W7" t="s">
        <v>41</v>
      </c>
    </row>
    <row r="8" spans="1:29">
      <c r="B8" t="s">
        <v>92</v>
      </c>
      <c r="I8" t="s">
        <v>184</v>
      </c>
      <c r="O8" t="s">
        <v>258</v>
      </c>
      <c r="W8" t="s">
        <v>42</v>
      </c>
      <c r="Y8" s="11"/>
    </row>
    <row r="9" spans="1:29">
      <c r="B9" t="s">
        <v>93</v>
      </c>
      <c r="I9" t="s">
        <v>185</v>
      </c>
      <c r="O9" t="s">
        <v>259</v>
      </c>
      <c r="W9" t="s">
        <v>43</v>
      </c>
      <c r="Y9" s="11"/>
    </row>
    <row r="10" spans="1:29">
      <c r="B10" t="s">
        <v>94</v>
      </c>
      <c r="I10" t="s">
        <v>186</v>
      </c>
      <c r="O10" t="s">
        <v>260</v>
      </c>
      <c r="W10" t="s">
        <v>44</v>
      </c>
      <c r="Y10" s="11"/>
    </row>
    <row r="11" spans="1:29">
      <c r="B11" t="s">
        <v>18</v>
      </c>
      <c r="I11" t="s">
        <v>172</v>
      </c>
      <c r="O11" t="s">
        <v>261</v>
      </c>
      <c r="W11" t="s">
        <v>18</v>
      </c>
    </row>
    <row r="13" spans="1:29">
      <c r="A13" s="1" t="s">
        <v>19</v>
      </c>
      <c r="B13" t="s">
        <v>81</v>
      </c>
      <c r="G13" s="1"/>
      <c r="H13" t="s">
        <v>196</v>
      </c>
      <c r="I13" t="s">
        <v>187</v>
      </c>
      <c r="N13" t="s">
        <v>206</v>
      </c>
      <c r="O13" t="s">
        <v>262</v>
      </c>
      <c r="W13" s="1" t="s">
        <v>79</v>
      </c>
    </row>
    <row r="14" spans="1:29">
      <c r="B14" t="s">
        <v>82</v>
      </c>
      <c r="H14" s="1" t="s">
        <v>197</v>
      </c>
      <c r="I14" t="s">
        <v>188</v>
      </c>
      <c r="N14" s="1" t="s">
        <v>197</v>
      </c>
      <c r="O14" t="s">
        <v>263</v>
      </c>
    </row>
    <row r="15" spans="1:29">
      <c r="B15" t="s">
        <v>83</v>
      </c>
      <c r="I15" t="s">
        <v>189</v>
      </c>
      <c r="O15" t="s">
        <v>264</v>
      </c>
    </row>
    <row r="16" spans="1:29">
      <c r="B16" t="s">
        <v>84</v>
      </c>
      <c r="I16" t="s">
        <v>190</v>
      </c>
      <c r="O16" t="s">
        <v>265</v>
      </c>
    </row>
    <row r="17" spans="1:25">
      <c r="B17" t="s">
        <v>85</v>
      </c>
      <c r="I17" t="s">
        <v>191</v>
      </c>
      <c r="K17" s="10"/>
      <c r="O17" t="s">
        <v>266</v>
      </c>
      <c r="R17" s="22"/>
    </row>
    <row r="18" spans="1:25">
      <c r="B18" t="s">
        <v>86</v>
      </c>
      <c r="I18" t="s">
        <v>192</v>
      </c>
      <c r="K18" s="10"/>
      <c r="O18" t="s">
        <v>267</v>
      </c>
      <c r="R18" s="22"/>
    </row>
    <row r="19" spans="1:25">
      <c r="B19" t="s">
        <v>87</v>
      </c>
      <c r="I19" t="s">
        <v>193</v>
      </c>
      <c r="K19" s="10"/>
      <c r="O19" t="s">
        <v>268</v>
      </c>
      <c r="R19" s="22"/>
    </row>
    <row r="20" spans="1:25">
      <c r="B20" t="s">
        <v>88</v>
      </c>
      <c r="I20" t="s">
        <v>194</v>
      </c>
      <c r="O20" t="s">
        <v>269</v>
      </c>
    </row>
    <row r="21" spans="1:25">
      <c r="A21" s="1"/>
      <c r="G21" s="1"/>
    </row>
    <row r="22" spans="1:25">
      <c r="A22" t="s">
        <v>21</v>
      </c>
    </row>
    <row r="23" spans="1:25">
      <c r="A23" s="1" t="s">
        <v>16</v>
      </c>
      <c r="B23" t="s">
        <v>101</v>
      </c>
      <c r="H23" t="s">
        <v>196</v>
      </c>
      <c r="I23" t="s">
        <v>175</v>
      </c>
      <c r="N23" t="s">
        <v>206</v>
      </c>
      <c r="O23" t="s">
        <v>277</v>
      </c>
      <c r="V23" s="1" t="s">
        <v>31</v>
      </c>
      <c r="W23" t="s">
        <v>45</v>
      </c>
    </row>
    <row r="24" spans="1:25">
      <c r="B24" t="s">
        <v>102</v>
      </c>
      <c r="H24" s="1" t="s">
        <v>195</v>
      </c>
      <c r="I24" t="s">
        <v>176</v>
      </c>
      <c r="N24" s="1" t="s">
        <v>195</v>
      </c>
      <c r="O24" t="s">
        <v>278</v>
      </c>
      <c r="W24" t="s">
        <v>46</v>
      </c>
    </row>
    <row r="25" spans="1:25">
      <c r="B25" t="s">
        <v>103</v>
      </c>
      <c r="I25" t="s">
        <v>177</v>
      </c>
      <c r="O25" t="s">
        <v>279</v>
      </c>
      <c r="W25" t="s">
        <v>47</v>
      </c>
    </row>
    <row r="26" spans="1:25">
      <c r="B26" t="s">
        <v>104</v>
      </c>
      <c r="I26" t="s">
        <v>173</v>
      </c>
      <c r="O26" t="s">
        <v>280</v>
      </c>
      <c r="W26" t="s">
        <v>48</v>
      </c>
    </row>
    <row r="27" spans="1:25">
      <c r="B27" t="s">
        <v>105</v>
      </c>
      <c r="I27" t="s">
        <v>178</v>
      </c>
      <c r="L27" s="22"/>
      <c r="O27" t="s">
        <v>281</v>
      </c>
      <c r="W27" t="s">
        <v>49</v>
      </c>
      <c r="Y27" s="11"/>
    </row>
    <row r="28" spans="1:25">
      <c r="B28" t="s">
        <v>106</v>
      </c>
      <c r="I28" t="s">
        <v>179</v>
      </c>
      <c r="L28" s="22"/>
      <c r="O28" t="s">
        <v>282</v>
      </c>
      <c r="W28" t="s">
        <v>50</v>
      </c>
      <c r="Y28" s="11"/>
    </row>
    <row r="29" spans="1:25">
      <c r="B29" t="s">
        <v>107</v>
      </c>
      <c r="G29" s="1"/>
      <c r="I29" t="s">
        <v>180</v>
      </c>
      <c r="L29" s="22"/>
      <c r="O29" t="s">
        <v>283</v>
      </c>
      <c r="W29" t="s">
        <v>51</v>
      </c>
      <c r="Y29" s="11"/>
    </row>
    <row r="30" spans="1:25">
      <c r="B30" t="s">
        <v>20</v>
      </c>
      <c r="I30" t="s">
        <v>174</v>
      </c>
      <c r="O30" t="s">
        <v>284</v>
      </c>
      <c r="W30" t="s">
        <v>20</v>
      </c>
    </row>
    <row r="32" spans="1:25">
      <c r="A32" s="1" t="s">
        <v>19</v>
      </c>
      <c r="B32" t="s">
        <v>22</v>
      </c>
      <c r="H32" t="s">
        <v>196</v>
      </c>
      <c r="I32" t="s">
        <v>198</v>
      </c>
      <c r="N32" t="s">
        <v>206</v>
      </c>
      <c r="O32" t="s">
        <v>270</v>
      </c>
      <c r="W32" s="1" t="s">
        <v>80</v>
      </c>
    </row>
    <row r="33" spans="1:25">
      <c r="B33" t="s">
        <v>95</v>
      </c>
      <c r="H33" s="1" t="s">
        <v>197</v>
      </c>
      <c r="I33" t="s">
        <v>199</v>
      </c>
      <c r="N33" s="1" t="s">
        <v>197</v>
      </c>
      <c r="O33" t="s">
        <v>271</v>
      </c>
    </row>
    <row r="34" spans="1:25">
      <c r="B34" t="s">
        <v>96</v>
      </c>
      <c r="I34" t="s">
        <v>200</v>
      </c>
      <c r="O34" t="s">
        <v>272</v>
      </c>
    </row>
    <row r="35" spans="1:25">
      <c r="B35" t="s">
        <v>48</v>
      </c>
      <c r="I35" t="s">
        <v>201</v>
      </c>
      <c r="O35" t="s">
        <v>273</v>
      </c>
    </row>
    <row r="36" spans="1:25">
      <c r="B36" t="s">
        <v>97</v>
      </c>
      <c r="I36" t="s">
        <v>202</v>
      </c>
      <c r="K36" s="10"/>
      <c r="O36" t="s">
        <v>274</v>
      </c>
    </row>
    <row r="37" spans="1:25">
      <c r="B37" t="s">
        <v>98</v>
      </c>
      <c r="I37" t="s">
        <v>203</v>
      </c>
      <c r="K37" s="10"/>
      <c r="O37" t="s">
        <v>275</v>
      </c>
    </row>
    <row r="38" spans="1:25">
      <c r="B38" t="s">
        <v>99</v>
      </c>
      <c r="I38" t="s">
        <v>204</v>
      </c>
      <c r="K38" s="10"/>
      <c r="O38" t="s">
        <v>276</v>
      </c>
    </row>
    <row r="39" spans="1:25">
      <c r="B39" t="s">
        <v>100</v>
      </c>
      <c r="I39" t="s">
        <v>205</v>
      </c>
      <c r="O39" t="s">
        <v>164</v>
      </c>
    </row>
    <row r="41" spans="1:25">
      <c r="A41" t="s">
        <v>12</v>
      </c>
    </row>
    <row r="42" spans="1:25">
      <c r="A42" s="1" t="s">
        <v>16</v>
      </c>
      <c r="B42" t="s">
        <v>108</v>
      </c>
      <c r="H42" t="s">
        <v>196</v>
      </c>
      <c r="I42" t="s">
        <v>341</v>
      </c>
      <c r="N42" t="s">
        <v>206</v>
      </c>
      <c r="O42" t="s">
        <v>349</v>
      </c>
      <c r="V42" s="1" t="s">
        <v>31</v>
      </c>
      <c r="W42" t="s">
        <v>67</v>
      </c>
    </row>
    <row r="43" spans="1:25">
      <c r="B43" t="s">
        <v>109</v>
      </c>
      <c r="H43" s="1" t="s">
        <v>195</v>
      </c>
      <c r="I43" t="s">
        <v>342</v>
      </c>
      <c r="N43" s="1" t="s">
        <v>195</v>
      </c>
      <c r="O43" t="s">
        <v>350</v>
      </c>
      <c r="W43" t="s">
        <v>68</v>
      </c>
    </row>
    <row r="44" spans="1:25">
      <c r="B44" t="s">
        <v>110</v>
      </c>
      <c r="I44" t="s">
        <v>343</v>
      </c>
      <c r="O44" t="s">
        <v>351</v>
      </c>
      <c r="W44" t="s">
        <v>69</v>
      </c>
    </row>
    <row r="45" spans="1:25">
      <c r="B45" t="s">
        <v>111</v>
      </c>
      <c r="I45" t="s">
        <v>344</v>
      </c>
      <c r="O45" t="s">
        <v>352</v>
      </c>
      <c r="W45" t="s">
        <v>70</v>
      </c>
    </row>
    <row r="46" spans="1:25">
      <c r="B46" t="s">
        <v>112</v>
      </c>
      <c r="I46" t="s">
        <v>345</v>
      </c>
      <c r="L46" s="22"/>
      <c r="O46" t="s">
        <v>353</v>
      </c>
      <c r="W46" t="s">
        <v>71</v>
      </c>
      <c r="Y46" s="11"/>
    </row>
    <row r="47" spans="1:25">
      <c r="B47" t="s">
        <v>113</v>
      </c>
      <c r="I47" t="s">
        <v>346</v>
      </c>
      <c r="L47" s="22"/>
      <c r="O47" t="s">
        <v>354</v>
      </c>
      <c r="W47" t="s">
        <v>72</v>
      </c>
      <c r="Y47" s="11"/>
    </row>
    <row r="48" spans="1:25">
      <c r="B48" t="s">
        <v>114</v>
      </c>
      <c r="I48" t="s">
        <v>347</v>
      </c>
      <c r="L48" s="22"/>
      <c r="O48" t="s">
        <v>355</v>
      </c>
      <c r="W48" t="s">
        <v>73</v>
      </c>
      <c r="Y48" s="11"/>
    </row>
    <row r="49" spans="1:30">
      <c r="B49" t="s">
        <v>74</v>
      </c>
      <c r="I49" t="s">
        <v>348</v>
      </c>
      <c r="O49" t="s">
        <v>356</v>
      </c>
      <c r="W49" t="s">
        <v>74</v>
      </c>
    </row>
    <row r="51" spans="1:30">
      <c r="A51" s="1" t="s">
        <v>19</v>
      </c>
      <c r="B51" t="s">
        <v>115</v>
      </c>
      <c r="H51" t="s">
        <v>196</v>
      </c>
      <c r="I51" t="s">
        <v>333</v>
      </c>
      <c r="N51" t="s">
        <v>206</v>
      </c>
      <c r="O51" t="s">
        <v>357</v>
      </c>
      <c r="W51" s="1" t="s">
        <v>75</v>
      </c>
    </row>
    <row r="52" spans="1:30">
      <c r="B52" t="s">
        <v>116</v>
      </c>
      <c r="H52" s="1" t="s">
        <v>197</v>
      </c>
      <c r="I52" t="s">
        <v>334</v>
      </c>
      <c r="N52" s="1" t="s">
        <v>197</v>
      </c>
      <c r="O52" t="s">
        <v>358</v>
      </c>
    </row>
    <row r="53" spans="1:30">
      <c r="B53" t="s">
        <v>117</v>
      </c>
      <c r="I53" t="s">
        <v>335</v>
      </c>
      <c r="O53" t="s">
        <v>359</v>
      </c>
    </row>
    <row r="54" spans="1:30">
      <c r="B54" t="s">
        <v>118</v>
      </c>
      <c r="I54" t="s">
        <v>336</v>
      </c>
      <c r="O54" t="s">
        <v>360</v>
      </c>
    </row>
    <row r="55" spans="1:30">
      <c r="B55" t="s">
        <v>119</v>
      </c>
      <c r="I55" t="s">
        <v>337</v>
      </c>
      <c r="K55" s="10"/>
      <c r="O55" t="s">
        <v>361</v>
      </c>
    </row>
    <row r="56" spans="1:30">
      <c r="B56" t="s">
        <v>120</v>
      </c>
      <c r="I56" t="s">
        <v>338</v>
      </c>
      <c r="K56" s="10"/>
      <c r="O56" t="s">
        <v>362</v>
      </c>
    </row>
    <row r="57" spans="1:30">
      <c r="B57" t="s">
        <v>121</v>
      </c>
      <c r="I57" t="s">
        <v>339</v>
      </c>
      <c r="K57" s="10"/>
      <c r="O57" t="s">
        <v>363</v>
      </c>
    </row>
    <row r="58" spans="1:30">
      <c r="B58" t="s">
        <v>122</v>
      </c>
      <c r="I58" t="s">
        <v>340</v>
      </c>
      <c r="O58" t="s">
        <v>364</v>
      </c>
    </row>
    <row r="60" spans="1:30">
      <c r="A60" t="s">
        <v>15</v>
      </c>
    </row>
    <row r="61" spans="1:30">
      <c r="A61" s="1" t="s">
        <v>16</v>
      </c>
      <c r="B61" t="s">
        <v>130</v>
      </c>
      <c r="H61" t="s">
        <v>196</v>
      </c>
      <c r="I61" t="s">
        <v>215</v>
      </c>
      <c r="N61" t="s">
        <v>206</v>
      </c>
      <c r="O61" t="s">
        <v>285</v>
      </c>
      <c r="V61" s="1" t="s">
        <v>31</v>
      </c>
      <c r="W61" t="s">
        <v>52</v>
      </c>
      <c r="AD61" t="s">
        <v>81</v>
      </c>
    </row>
    <row r="62" spans="1:30">
      <c r="B62" t="s">
        <v>131</v>
      </c>
      <c r="H62" s="1" t="s">
        <v>195</v>
      </c>
      <c r="I62" t="s">
        <v>216</v>
      </c>
      <c r="N62" s="1" t="s">
        <v>195</v>
      </c>
      <c r="O62" t="s">
        <v>286</v>
      </c>
      <c r="W62" t="s">
        <v>53</v>
      </c>
      <c r="AD62" t="s">
        <v>165</v>
      </c>
    </row>
    <row r="63" spans="1:30">
      <c r="B63" t="s">
        <v>132</v>
      </c>
      <c r="I63" t="s">
        <v>217</v>
      </c>
      <c r="O63" t="s">
        <v>287</v>
      </c>
      <c r="W63" t="s">
        <v>54</v>
      </c>
      <c r="AD63" t="s">
        <v>166</v>
      </c>
    </row>
    <row r="64" spans="1:30">
      <c r="B64" t="s">
        <v>133</v>
      </c>
      <c r="I64" t="s">
        <v>218</v>
      </c>
      <c r="O64" t="s">
        <v>288</v>
      </c>
      <c r="W64" t="s">
        <v>55</v>
      </c>
      <c r="AD64" t="s">
        <v>167</v>
      </c>
    </row>
    <row r="65" spans="1:30">
      <c r="B65" t="s">
        <v>134</v>
      </c>
      <c r="I65" t="s">
        <v>219</v>
      </c>
      <c r="L65" s="22"/>
      <c r="O65" t="s">
        <v>289</v>
      </c>
      <c r="W65" t="s">
        <v>56</v>
      </c>
      <c r="Y65" s="11"/>
      <c r="AD65" t="s">
        <v>168</v>
      </c>
    </row>
    <row r="66" spans="1:30">
      <c r="B66" t="s">
        <v>135</v>
      </c>
      <c r="I66" t="s">
        <v>220</v>
      </c>
      <c r="L66" s="22"/>
      <c r="O66" t="s">
        <v>290</v>
      </c>
      <c r="W66" t="s">
        <v>57</v>
      </c>
      <c r="Y66" s="11"/>
      <c r="AD66" t="s">
        <v>169</v>
      </c>
    </row>
    <row r="67" spans="1:30">
      <c r="B67" t="s">
        <v>136</v>
      </c>
      <c r="I67" t="s">
        <v>221</v>
      </c>
      <c r="L67" s="22"/>
      <c r="O67" t="s">
        <v>291</v>
      </c>
      <c r="W67" t="s">
        <v>58</v>
      </c>
      <c r="Y67" s="11"/>
      <c r="AD67" t="s">
        <v>170</v>
      </c>
    </row>
    <row r="68" spans="1:30">
      <c r="B68" t="s">
        <v>59</v>
      </c>
      <c r="I68" t="s">
        <v>222</v>
      </c>
      <c r="O68" t="s">
        <v>292</v>
      </c>
      <c r="W68" t="s">
        <v>59</v>
      </c>
      <c r="AD68" t="s">
        <v>59</v>
      </c>
    </row>
    <row r="70" spans="1:30">
      <c r="A70" s="1" t="s">
        <v>19</v>
      </c>
      <c r="B70" t="s">
        <v>23</v>
      </c>
      <c r="H70" t="s">
        <v>196</v>
      </c>
      <c r="I70" t="s">
        <v>207</v>
      </c>
      <c r="N70" t="s">
        <v>206</v>
      </c>
      <c r="O70" t="s">
        <v>293</v>
      </c>
      <c r="V70" s="1"/>
      <c r="W70" s="1" t="s">
        <v>76</v>
      </c>
    </row>
    <row r="71" spans="1:30">
      <c r="B71" t="s">
        <v>123</v>
      </c>
      <c r="H71" s="1" t="s">
        <v>197</v>
      </c>
      <c r="I71" t="s">
        <v>208</v>
      </c>
      <c r="N71" s="1" t="s">
        <v>197</v>
      </c>
      <c r="O71" t="s">
        <v>294</v>
      </c>
    </row>
    <row r="72" spans="1:30">
      <c r="B72" t="s">
        <v>124</v>
      </c>
      <c r="I72" t="s">
        <v>209</v>
      </c>
      <c r="O72" t="s">
        <v>295</v>
      </c>
    </row>
    <row r="73" spans="1:30">
      <c r="B73" t="s">
        <v>125</v>
      </c>
      <c r="I73" t="s">
        <v>210</v>
      </c>
      <c r="O73" t="s">
        <v>296</v>
      </c>
    </row>
    <row r="74" spans="1:30">
      <c r="B74" t="s">
        <v>126</v>
      </c>
      <c r="I74" t="s">
        <v>211</v>
      </c>
      <c r="K74" s="10"/>
      <c r="O74" t="s">
        <v>297</v>
      </c>
    </row>
    <row r="75" spans="1:30">
      <c r="B75" t="s">
        <v>127</v>
      </c>
      <c r="I75" t="s">
        <v>212</v>
      </c>
      <c r="K75" s="10"/>
      <c r="O75" t="s">
        <v>298</v>
      </c>
    </row>
    <row r="76" spans="1:30">
      <c r="B76" t="s">
        <v>128</v>
      </c>
      <c r="I76" t="s">
        <v>213</v>
      </c>
      <c r="K76" s="10"/>
      <c r="O76" t="s">
        <v>299</v>
      </c>
    </row>
    <row r="77" spans="1:30">
      <c r="B77" t="s">
        <v>129</v>
      </c>
      <c r="I77" t="s">
        <v>214</v>
      </c>
      <c r="O77" t="s">
        <v>300</v>
      </c>
    </row>
    <row r="79" spans="1:30">
      <c r="A79" t="s">
        <v>26</v>
      </c>
    </row>
    <row r="80" spans="1:30">
      <c r="A80" s="1" t="s">
        <v>16</v>
      </c>
      <c r="B80" t="s">
        <v>27</v>
      </c>
      <c r="H80" t="s">
        <v>196</v>
      </c>
      <c r="I80" t="s">
        <v>247</v>
      </c>
      <c r="N80" t="s">
        <v>206</v>
      </c>
      <c r="O80" t="s">
        <v>309</v>
      </c>
      <c r="V80" s="1" t="s">
        <v>31</v>
      </c>
      <c r="W80" t="s">
        <v>32</v>
      </c>
    </row>
    <row r="81" spans="1:25">
      <c r="B81" t="s">
        <v>137</v>
      </c>
      <c r="H81" s="1" t="s">
        <v>195</v>
      </c>
      <c r="I81" t="s">
        <v>248</v>
      </c>
      <c r="N81" s="1" t="s">
        <v>195</v>
      </c>
      <c r="O81" t="s">
        <v>310</v>
      </c>
      <c r="W81" t="s">
        <v>33</v>
      </c>
    </row>
    <row r="82" spans="1:25">
      <c r="B82" t="s">
        <v>138</v>
      </c>
      <c r="I82" t="s">
        <v>249</v>
      </c>
      <c r="O82" t="s">
        <v>311</v>
      </c>
      <c r="W82" t="s">
        <v>34</v>
      </c>
    </row>
    <row r="83" spans="1:25">
      <c r="B83" t="s">
        <v>139</v>
      </c>
      <c r="I83" t="s">
        <v>250</v>
      </c>
      <c r="O83" t="s">
        <v>312</v>
      </c>
      <c r="W83" t="s">
        <v>29</v>
      </c>
    </row>
    <row r="84" spans="1:25">
      <c r="B84" t="s">
        <v>140</v>
      </c>
      <c r="I84" t="s">
        <v>251</v>
      </c>
      <c r="O84" t="s">
        <v>313</v>
      </c>
      <c r="W84" t="s">
        <v>35</v>
      </c>
      <c r="Y84" s="11"/>
    </row>
    <row r="85" spans="1:25">
      <c r="B85" t="s">
        <v>141</v>
      </c>
      <c r="I85" t="s">
        <v>252</v>
      </c>
      <c r="O85" t="s">
        <v>314</v>
      </c>
      <c r="W85" t="s">
        <v>36</v>
      </c>
      <c r="Y85" s="11"/>
    </row>
    <row r="86" spans="1:25">
      <c r="B86" t="s">
        <v>142</v>
      </c>
      <c r="I86" t="s">
        <v>253</v>
      </c>
      <c r="O86" t="s">
        <v>315</v>
      </c>
      <c r="W86" t="s">
        <v>37</v>
      </c>
      <c r="Y86" s="11"/>
    </row>
    <row r="87" spans="1:25">
      <c r="B87" t="s">
        <v>28</v>
      </c>
      <c r="I87" t="s">
        <v>254</v>
      </c>
      <c r="O87" t="s">
        <v>316</v>
      </c>
      <c r="W87" t="s">
        <v>28</v>
      </c>
    </row>
    <row r="89" spans="1:25">
      <c r="A89" s="1" t="s">
        <v>19</v>
      </c>
      <c r="B89" t="s">
        <v>143</v>
      </c>
      <c r="H89" t="s">
        <v>196</v>
      </c>
      <c r="I89" t="s">
        <v>239</v>
      </c>
      <c r="N89" t="s">
        <v>206</v>
      </c>
      <c r="O89" t="s">
        <v>301</v>
      </c>
      <c r="V89" s="1"/>
      <c r="W89" s="1" t="s">
        <v>77</v>
      </c>
    </row>
    <row r="90" spans="1:25">
      <c r="B90" t="s">
        <v>144</v>
      </c>
      <c r="H90" s="1" t="s">
        <v>197</v>
      </c>
      <c r="I90" t="s">
        <v>240</v>
      </c>
      <c r="N90" s="1" t="s">
        <v>197</v>
      </c>
      <c r="O90" t="s">
        <v>302</v>
      </c>
    </row>
    <row r="91" spans="1:25">
      <c r="B91" t="s">
        <v>145</v>
      </c>
      <c r="I91" t="s">
        <v>241</v>
      </c>
      <c r="O91" t="s">
        <v>303</v>
      </c>
    </row>
    <row r="92" spans="1:25">
      <c r="B92" t="s">
        <v>29</v>
      </c>
      <c r="I92" t="s">
        <v>242</v>
      </c>
      <c r="O92" t="s">
        <v>304</v>
      </c>
    </row>
    <row r="93" spans="1:25">
      <c r="B93" t="s">
        <v>146</v>
      </c>
      <c r="I93" t="s">
        <v>243</v>
      </c>
      <c r="K93" s="10"/>
      <c r="O93" t="s">
        <v>305</v>
      </c>
      <c r="R93" s="22"/>
    </row>
    <row r="94" spans="1:25">
      <c r="B94" t="s">
        <v>147</v>
      </c>
      <c r="I94" t="s">
        <v>244</v>
      </c>
      <c r="K94" s="10"/>
      <c r="O94" t="s">
        <v>306</v>
      </c>
      <c r="R94" s="22"/>
    </row>
    <row r="95" spans="1:25">
      <c r="B95" t="s">
        <v>148</v>
      </c>
      <c r="I95" t="s">
        <v>245</v>
      </c>
      <c r="K95" s="10"/>
      <c r="O95" t="s">
        <v>307</v>
      </c>
      <c r="R95" s="22"/>
    </row>
    <row r="96" spans="1:25">
      <c r="B96" t="s">
        <v>149</v>
      </c>
      <c r="I96" t="s">
        <v>246</v>
      </c>
      <c r="O96" t="s">
        <v>308</v>
      </c>
    </row>
    <row r="98" spans="1:25">
      <c r="A98" t="s">
        <v>66</v>
      </c>
    </row>
    <row r="99" spans="1:25">
      <c r="A99" s="1" t="s">
        <v>16</v>
      </c>
      <c r="B99" t="s">
        <v>157</v>
      </c>
      <c r="H99" t="s">
        <v>196</v>
      </c>
      <c r="I99" t="s">
        <v>223</v>
      </c>
      <c r="N99" t="s">
        <v>206</v>
      </c>
      <c r="O99" t="s">
        <v>317</v>
      </c>
      <c r="V99" s="1" t="s">
        <v>31</v>
      </c>
      <c r="W99" t="s">
        <v>52</v>
      </c>
    </row>
    <row r="100" spans="1:25">
      <c r="B100" t="s">
        <v>158</v>
      </c>
      <c r="H100" s="1" t="s">
        <v>195</v>
      </c>
      <c r="I100" t="s">
        <v>224</v>
      </c>
      <c r="N100" s="1" t="s">
        <v>195</v>
      </c>
      <c r="O100" t="s">
        <v>318</v>
      </c>
      <c r="W100" t="s">
        <v>60</v>
      </c>
    </row>
    <row r="101" spans="1:25">
      <c r="B101" t="s">
        <v>159</v>
      </c>
      <c r="I101" t="s">
        <v>225</v>
      </c>
      <c r="O101" t="s">
        <v>319</v>
      </c>
      <c r="W101" t="s">
        <v>61</v>
      </c>
    </row>
    <row r="102" spans="1:25">
      <c r="B102" t="s">
        <v>160</v>
      </c>
      <c r="I102" t="s">
        <v>226</v>
      </c>
      <c r="O102" t="s">
        <v>320</v>
      </c>
      <c r="W102" t="s">
        <v>62</v>
      </c>
    </row>
    <row r="103" spans="1:25">
      <c r="B103" t="s">
        <v>161</v>
      </c>
      <c r="I103" t="s">
        <v>227</v>
      </c>
      <c r="L103" s="22"/>
      <c r="O103" t="s">
        <v>321</v>
      </c>
      <c r="W103" t="s">
        <v>63</v>
      </c>
      <c r="Y103" s="11"/>
    </row>
    <row r="104" spans="1:25">
      <c r="B104" t="s">
        <v>162</v>
      </c>
      <c r="I104" t="s">
        <v>228</v>
      </c>
      <c r="L104" s="22"/>
      <c r="O104" t="s">
        <v>322</v>
      </c>
      <c r="W104" t="s">
        <v>64</v>
      </c>
      <c r="Y104" s="11"/>
    </row>
    <row r="105" spans="1:25">
      <c r="B105" t="s">
        <v>163</v>
      </c>
      <c r="I105" t="s">
        <v>229</v>
      </c>
      <c r="L105" s="22"/>
      <c r="O105" t="s">
        <v>323</v>
      </c>
      <c r="W105" t="s">
        <v>65</v>
      </c>
      <c r="Y105" s="11"/>
    </row>
    <row r="106" spans="1:25">
      <c r="B106" t="s">
        <v>24</v>
      </c>
      <c r="I106" t="s">
        <v>230</v>
      </c>
      <c r="O106" t="s">
        <v>324</v>
      </c>
      <c r="W106" t="s">
        <v>24</v>
      </c>
    </row>
    <row r="108" spans="1:25">
      <c r="A108" s="1" t="s">
        <v>19</v>
      </c>
      <c r="B108" t="s">
        <v>25</v>
      </c>
      <c r="H108" t="s">
        <v>196</v>
      </c>
      <c r="I108" t="s">
        <v>231</v>
      </c>
      <c r="N108" t="s">
        <v>206</v>
      </c>
      <c r="O108" t="s">
        <v>325</v>
      </c>
      <c r="W108" s="1" t="s">
        <v>78</v>
      </c>
    </row>
    <row r="109" spans="1:25">
      <c r="B109" t="s">
        <v>150</v>
      </c>
      <c r="H109" s="1" t="s">
        <v>197</v>
      </c>
      <c r="I109" t="s">
        <v>232</v>
      </c>
      <c r="N109" s="1" t="s">
        <v>197</v>
      </c>
      <c r="O109" t="s">
        <v>326</v>
      </c>
    </row>
    <row r="110" spans="1:25">
      <c r="B110" t="s">
        <v>151</v>
      </c>
      <c r="I110" t="s">
        <v>233</v>
      </c>
      <c r="O110" t="s">
        <v>327</v>
      </c>
    </row>
    <row r="111" spans="1:25">
      <c r="B111" t="s">
        <v>152</v>
      </c>
      <c r="I111" t="s">
        <v>234</v>
      </c>
      <c r="O111" t="s">
        <v>328</v>
      </c>
    </row>
    <row r="112" spans="1:25">
      <c r="B112" t="s">
        <v>153</v>
      </c>
      <c r="I112" t="s">
        <v>235</v>
      </c>
      <c r="K112" s="10"/>
      <c r="O112" t="s">
        <v>329</v>
      </c>
    </row>
    <row r="113" spans="2:15">
      <c r="B113" t="s">
        <v>154</v>
      </c>
      <c r="I113" t="s">
        <v>236</v>
      </c>
      <c r="K113" s="10"/>
      <c r="O113" t="s">
        <v>330</v>
      </c>
    </row>
    <row r="114" spans="2:15">
      <c r="B114" t="s">
        <v>155</v>
      </c>
      <c r="I114" t="s">
        <v>237</v>
      </c>
      <c r="K114" s="10"/>
      <c r="O114" t="s">
        <v>331</v>
      </c>
    </row>
    <row r="115" spans="2:15">
      <c r="B115" t="s">
        <v>156</v>
      </c>
      <c r="I115" t="s">
        <v>238</v>
      </c>
      <c r="O115" t="s">
        <v>332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费用占比</vt:lpstr>
      <vt:lpstr>50日ATR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2018-07-01T08:14:13Z</dcterms:modified>
</cp:coreProperties>
</file>