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费用占比" sheetId="1" r:id="rId1"/>
    <sheet name="不考虑平今" sheetId="2" r:id="rId2"/>
  </sheets>
  <calcPr calcId="125725"/>
</workbook>
</file>

<file path=xl/calcChain.xml><?xml version="1.0" encoding="utf-8"?>
<calcChain xmlns="http://schemas.openxmlformats.org/spreadsheetml/2006/main">
  <c r="I34" i="2"/>
  <c r="I28"/>
  <c r="I27"/>
  <c r="I29"/>
  <c r="I25"/>
  <c r="I26"/>
  <c r="I19"/>
  <c r="I15"/>
  <c r="I13"/>
  <c r="H13"/>
  <c r="H19"/>
  <c r="H29"/>
  <c r="H15"/>
  <c r="H28"/>
  <c r="H27"/>
  <c r="H26"/>
  <c r="H34"/>
  <c r="H25"/>
  <c r="E29"/>
  <c r="F29"/>
  <c r="K29"/>
  <c r="M29"/>
  <c r="E28" i="1"/>
  <c r="F28"/>
  <c r="H28"/>
  <c r="I28"/>
  <c r="K28"/>
  <c r="M28"/>
  <c r="M31" i="2"/>
  <c r="K31"/>
  <c r="F31"/>
  <c r="E31"/>
  <c r="M34"/>
  <c r="K34"/>
  <c r="F34"/>
  <c r="E34"/>
  <c r="M33"/>
  <c r="K33"/>
  <c r="F33"/>
  <c r="E33"/>
  <c r="M32"/>
  <c r="K32"/>
  <c r="F32"/>
  <c r="L32" s="1"/>
  <c r="E32"/>
  <c r="M23"/>
  <c r="K23"/>
  <c r="F23"/>
  <c r="E23"/>
  <c r="M28"/>
  <c r="K28"/>
  <c r="F28"/>
  <c r="E28"/>
  <c r="M27"/>
  <c r="K27"/>
  <c r="F27"/>
  <c r="E27"/>
  <c r="M25"/>
  <c r="K25"/>
  <c r="F25"/>
  <c r="E25"/>
  <c r="M30"/>
  <c r="K30"/>
  <c r="F30"/>
  <c r="E30"/>
  <c r="M26"/>
  <c r="K26"/>
  <c r="F26"/>
  <c r="E26"/>
  <c r="M24"/>
  <c r="K24"/>
  <c r="F24"/>
  <c r="E24"/>
  <c r="M21"/>
  <c r="K21"/>
  <c r="F21"/>
  <c r="L21" s="1"/>
  <c r="E21"/>
  <c r="M20"/>
  <c r="K20"/>
  <c r="F20"/>
  <c r="L20" s="1"/>
  <c r="E20"/>
  <c r="M19"/>
  <c r="K19"/>
  <c r="F19"/>
  <c r="E19"/>
  <c r="M22"/>
  <c r="K22"/>
  <c r="F22"/>
  <c r="L22" s="1"/>
  <c r="E22"/>
  <c r="M16"/>
  <c r="K16"/>
  <c r="F16"/>
  <c r="E16"/>
  <c r="M18"/>
  <c r="K18"/>
  <c r="F18"/>
  <c r="E18"/>
  <c r="M17"/>
  <c r="K17"/>
  <c r="F17"/>
  <c r="L17" s="1"/>
  <c r="E17"/>
  <c r="M15"/>
  <c r="K15"/>
  <c r="F15"/>
  <c r="E15"/>
  <c r="M13"/>
  <c r="K13"/>
  <c r="F13"/>
  <c r="E13"/>
  <c r="M12"/>
  <c r="K12"/>
  <c r="F12"/>
  <c r="E12"/>
  <c r="M14"/>
  <c r="K14"/>
  <c r="F14"/>
  <c r="E14"/>
  <c r="M11"/>
  <c r="K11"/>
  <c r="F11"/>
  <c r="L11" s="1"/>
  <c r="E11"/>
  <c r="M10"/>
  <c r="K10"/>
  <c r="F10"/>
  <c r="E10"/>
  <c r="E24" i="1"/>
  <c r="E17"/>
  <c r="E29"/>
  <c r="E22"/>
  <c r="E30"/>
  <c r="E34"/>
  <c r="E33"/>
  <c r="E31"/>
  <c r="E32"/>
  <c r="E25"/>
  <c r="E21"/>
  <c r="E20"/>
  <c r="E23"/>
  <c r="E19"/>
  <c r="E13"/>
  <c r="E12"/>
  <c r="E11"/>
  <c r="E15"/>
  <c r="E10"/>
  <c r="E16"/>
  <c r="E27"/>
  <c r="E18"/>
  <c r="E14"/>
  <c r="E26"/>
  <c r="I14"/>
  <c r="I18"/>
  <c r="I15"/>
  <c r="H14"/>
  <c r="M12"/>
  <c r="F12"/>
  <c r="K12"/>
  <c r="M14"/>
  <c r="K14"/>
  <c r="F14"/>
  <c r="M29"/>
  <c r="F29"/>
  <c r="L29" s="1"/>
  <c r="K29"/>
  <c r="I27"/>
  <c r="H27"/>
  <c r="M15"/>
  <c r="H15"/>
  <c r="K15"/>
  <c r="F15"/>
  <c r="M11"/>
  <c r="F11"/>
  <c r="K11"/>
  <c r="M16"/>
  <c r="F16"/>
  <c r="K16"/>
  <c r="M18"/>
  <c r="M10"/>
  <c r="K10"/>
  <c r="F10"/>
  <c r="L10" s="1"/>
  <c r="K18"/>
  <c r="H18"/>
  <c r="F18"/>
  <c r="K17"/>
  <c r="K19"/>
  <c r="K21"/>
  <c r="K23"/>
  <c r="K22"/>
  <c r="K25"/>
  <c r="K24"/>
  <c r="K26"/>
  <c r="K27"/>
  <c r="K32"/>
  <c r="K30"/>
  <c r="K31"/>
  <c r="K34"/>
  <c r="K33"/>
  <c r="K20"/>
  <c r="K13"/>
  <c r="F20"/>
  <c r="M20"/>
  <c r="I34"/>
  <c r="I26"/>
  <c r="I24"/>
  <c r="I25"/>
  <c r="M24"/>
  <c r="F13"/>
  <c r="L13" s="1"/>
  <c r="M13"/>
  <c r="H34"/>
  <c r="F27"/>
  <c r="M27"/>
  <c r="M19"/>
  <c r="M17"/>
  <c r="M21"/>
  <c r="M23"/>
  <c r="M32"/>
  <c r="M25"/>
  <c r="M26"/>
  <c r="M22"/>
  <c r="M33"/>
  <c r="M30"/>
  <c r="M31"/>
  <c r="M34"/>
  <c r="F17"/>
  <c r="L17" s="1"/>
  <c r="F21"/>
  <c r="L21" s="1"/>
  <c r="F23"/>
  <c r="L23" s="1"/>
  <c r="F32"/>
  <c r="L32" s="1"/>
  <c r="F25"/>
  <c r="F26"/>
  <c r="F24"/>
  <c r="F22"/>
  <c r="L22" s="1"/>
  <c r="F33"/>
  <c r="F30"/>
  <c r="F31"/>
  <c r="L31" s="1"/>
  <c r="F34"/>
  <c r="F19"/>
  <c r="L19" s="1"/>
  <c r="H24"/>
  <c r="H26"/>
  <c r="H25"/>
  <c r="L29" i="2" l="1"/>
  <c r="N13"/>
  <c r="O28" i="1"/>
  <c r="N28"/>
  <c r="N29" i="2"/>
  <c r="O26"/>
  <c r="L28" i="1"/>
  <c r="O23" i="2"/>
  <c r="O29"/>
  <c r="N33"/>
  <c r="L15"/>
  <c r="N18"/>
  <c r="N31"/>
  <c r="O31"/>
  <c r="O15"/>
  <c r="O18"/>
  <c r="N24"/>
  <c r="N14"/>
  <c r="N17"/>
  <c r="O17"/>
  <c r="L18"/>
  <c r="O24"/>
  <c r="O16"/>
  <c r="O20"/>
  <c r="N30"/>
  <c r="N25"/>
  <c r="N28"/>
  <c r="O34"/>
  <c r="N34"/>
  <c r="O33"/>
  <c r="N15"/>
  <c r="N12"/>
  <c r="N21"/>
  <c r="O32"/>
  <c r="L33"/>
  <c r="L34"/>
  <c r="L31"/>
  <c r="L27"/>
  <c r="N27"/>
  <c r="O27"/>
  <c r="O30"/>
  <c r="L30"/>
  <c r="L24"/>
  <c r="O21"/>
  <c r="O19"/>
  <c r="N19"/>
  <c r="O22"/>
  <c r="O12"/>
  <c r="L12"/>
  <c r="M36"/>
  <c r="L14"/>
  <c r="O14"/>
  <c r="O11"/>
  <c r="O10"/>
  <c r="L13"/>
  <c r="N16"/>
  <c r="L25"/>
  <c r="N23"/>
  <c r="O13"/>
  <c r="N20"/>
  <c r="O25"/>
  <c r="L28"/>
  <c r="N32"/>
  <c r="L10"/>
  <c r="L16"/>
  <c r="L19"/>
  <c r="N26"/>
  <c r="O28"/>
  <c r="L23"/>
  <c r="N10"/>
  <c r="L26"/>
  <c r="F36"/>
  <c r="N11"/>
  <c r="N22"/>
  <c r="O34" i="1"/>
  <c r="O25"/>
  <c r="O18"/>
  <c r="O24"/>
  <c r="O15"/>
  <c r="M36"/>
  <c r="F36"/>
  <c r="O30"/>
  <c r="O20"/>
  <c r="O14"/>
  <c r="N12"/>
  <c r="O13"/>
  <c r="O16"/>
  <c r="O33"/>
  <c r="O26"/>
  <c r="O27"/>
  <c r="O11"/>
  <c r="O21"/>
  <c r="O17"/>
  <c r="O10"/>
  <c r="O29"/>
  <c r="O31"/>
  <c r="O22"/>
  <c r="O12"/>
  <c r="O32"/>
  <c r="O23"/>
  <c r="O19"/>
  <c r="L12"/>
  <c r="L14"/>
  <c r="N14"/>
  <c r="N24"/>
  <c r="N27"/>
  <c r="L15"/>
  <c r="N29"/>
  <c r="N26"/>
  <c r="N20"/>
  <c r="N15"/>
  <c r="N30"/>
  <c r="N13"/>
  <c r="L18"/>
  <c r="N16"/>
  <c r="N10"/>
  <c r="N11"/>
  <c r="L11"/>
  <c r="L16"/>
  <c r="N23"/>
  <c r="N31"/>
  <c r="N34"/>
  <c r="N25"/>
  <c r="N18"/>
  <c r="N22"/>
  <c r="N17"/>
  <c r="N19"/>
  <c r="N33"/>
  <c r="N32"/>
  <c r="N21"/>
  <c r="L20"/>
  <c r="L24"/>
  <c r="L26"/>
  <c r="L34"/>
  <c r="L33"/>
  <c r="L27"/>
  <c r="L30"/>
  <c r="L25"/>
  <c r="O36" i="2" l="1"/>
  <c r="N36"/>
  <c r="L36"/>
  <c r="N36" i="1"/>
  <c r="O36"/>
  <c r="L36"/>
</calcChain>
</file>

<file path=xl/sharedStrings.xml><?xml version="1.0" encoding="utf-8"?>
<sst xmlns="http://schemas.openxmlformats.org/spreadsheetml/2006/main" count="178" uniqueCount="95">
  <si>
    <t>费用形式</t>
    <phoneticPr fontId="2" type="noConversion"/>
  </si>
  <si>
    <t>备注</t>
    <phoneticPr fontId="2" type="noConversion"/>
  </si>
  <si>
    <t>越大越性价比高</t>
    <phoneticPr fontId="2" type="noConversion"/>
  </si>
  <si>
    <t>小于1%</t>
    <phoneticPr fontId="2" type="noConversion"/>
  </si>
  <si>
    <t>排名后3不做</t>
    <phoneticPr fontId="2" type="noConversion"/>
  </si>
  <si>
    <t>平今免费</t>
    <phoneticPr fontId="2" type="noConversion"/>
  </si>
  <si>
    <t>越大越好</t>
    <phoneticPr fontId="2" type="noConversion"/>
  </si>
  <si>
    <t>小于100不做</t>
    <phoneticPr fontId="2" type="noConversion"/>
  </si>
  <si>
    <t>一手的ATR（50）与手续费比值，越大越好</t>
    <phoneticPr fontId="2" type="noConversion"/>
  </si>
  <si>
    <t>1atr实际几跳</t>
    <phoneticPr fontId="2" type="noConversion"/>
  </si>
  <si>
    <t>rb</t>
    <phoneticPr fontId="2" type="noConversion"/>
  </si>
  <si>
    <t>开仓费用</t>
    <phoneticPr fontId="2" type="noConversion"/>
  </si>
  <si>
    <t>主力合约</t>
    <phoneticPr fontId="2" type="noConversion"/>
  </si>
  <si>
    <t>ATR</t>
    <phoneticPr fontId="2" type="noConversion"/>
  </si>
  <si>
    <t>价格（6-24）</t>
    <phoneticPr fontId="2" type="noConversion"/>
  </si>
  <si>
    <t>一手几单位</t>
    <phoneticPr fontId="2" type="noConversion"/>
  </si>
  <si>
    <t>一ATR几元</t>
    <phoneticPr fontId="2" type="noConversion"/>
  </si>
  <si>
    <t>平仓费用</t>
    <phoneticPr fontId="2" type="noConversion"/>
  </si>
  <si>
    <t>一跳几元</t>
    <phoneticPr fontId="2" type="noConversion"/>
  </si>
  <si>
    <t>固定</t>
    <phoneticPr fontId="2" type="noConversion"/>
  </si>
  <si>
    <t>菜粕</t>
    <phoneticPr fontId="2" type="noConversion"/>
  </si>
  <si>
    <t>PP</t>
    <phoneticPr fontId="2" type="noConversion"/>
  </si>
  <si>
    <t>万0.72</t>
    <phoneticPr fontId="2" type="noConversion"/>
  </si>
  <si>
    <t>BU</t>
    <phoneticPr fontId="2" type="noConversion"/>
  </si>
  <si>
    <t>热卷</t>
    <phoneticPr fontId="2" type="noConversion"/>
  </si>
  <si>
    <t>白银</t>
    <phoneticPr fontId="2" type="noConversion"/>
  </si>
  <si>
    <t>PTA</t>
    <phoneticPr fontId="2" type="noConversion"/>
  </si>
  <si>
    <t>C</t>
    <phoneticPr fontId="2" type="noConversion"/>
  </si>
  <si>
    <t>JD</t>
    <phoneticPr fontId="2" type="noConversion"/>
  </si>
  <si>
    <t>万1.8</t>
    <phoneticPr fontId="2" type="noConversion"/>
  </si>
  <si>
    <t>FG</t>
    <phoneticPr fontId="2" type="noConversion"/>
  </si>
  <si>
    <t>一跳几点</t>
    <phoneticPr fontId="2" type="noConversion"/>
  </si>
  <si>
    <t>铜</t>
    <phoneticPr fontId="2" type="noConversion"/>
  </si>
  <si>
    <t>万0.6</t>
    <phoneticPr fontId="2" type="noConversion"/>
  </si>
  <si>
    <t>锌</t>
    <phoneticPr fontId="2" type="noConversion"/>
  </si>
  <si>
    <t>中位数</t>
    <phoneticPr fontId="2" type="noConversion"/>
  </si>
  <si>
    <t>铝</t>
    <phoneticPr fontId="2" type="noConversion"/>
  </si>
  <si>
    <t>最小变动价位</t>
    <phoneticPr fontId="2" type="noConversion"/>
  </si>
  <si>
    <t>锡</t>
    <phoneticPr fontId="2" type="noConversion"/>
  </si>
  <si>
    <t>铅</t>
    <phoneticPr fontId="2" type="noConversion"/>
  </si>
  <si>
    <t>万0.48</t>
    <phoneticPr fontId="2" type="noConversion"/>
  </si>
  <si>
    <t>苹果</t>
    <phoneticPr fontId="2" type="noConversion"/>
  </si>
  <si>
    <r>
      <rPr>
        <sz val="11"/>
        <rFont val="宋体"/>
        <family val="3"/>
        <charset val="134"/>
      </rPr>
      <t>万</t>
    </r>
    <r>
      <rPr>
        <sz val="11"/>
        <rFont val="Tahoma"/>
        <family val="2"/>
        <charset val="134"/>
      </rPr>
      <t>0.6</t>
    </r>
    <phoneticPr fontId="2" type="noConversion"/>
  </si>
  <si>
    <t>平今免费</t>
    <phoneticPr fontId="2" type="noConversion"/>
  </si>
  <si>
    <t>白糖</t>
    <phoneticPr fontId="2" type="noConversion"/>
  </si>
  <si>
    <t>豆二</t>
    <phoneticPr fontId="2" type="noConversion"/>
  </si>
  <si>
    <t>一半的平仓算平今</t>
    <phoneticPr fontId="2" type="noConversion"/>
  </si>
  <si>
    <t>交易单位</t>
    <phoneticPr fontId="2" type="noConversion"/>
  </si>
  <si>
    <t>橡胶</t>
    <phoneticPr fontId="2" type="noConversion"/>
  </si>
  <si>
    <r>
      <rPr>
        <sz val="11"/>
        <rFont val="宋体"/>
        <family val="3"/>
        <charset val="134"/>
      </rPr>
      <t>万</t>
    </r>
    <r>
      <rPr>
        <sz val="11"/>
        <rFont val="Tahoma"/>
        <family val="2"/>
        <charset val="134"/>
      </rPr>
      <t>0.54</t>
    </r>
    <phoneticPr fontId="2" type="noConversion"/>
  </si>
  <si>
    <t>一元能买多少波动</t>
    <phoneticPr fontId="2" type="noConversion"/>
  </si>
  <si>
    <t>一手保证金</t>
    <phoneticPr fontId="2" type="noConversion"/>
  </si>
  <si>
    <t>波动大小</t>
    <phoneticPr fontId="2" type="noConversion"/>
  </si>
  <si>
    <t>波幅价格比值</t>
    <phoneticPr fontId="2" type="noConversion"/>
  </si>
  <si>
    <t>最低</t>
    <phoneticPr fontId="2" type="noConversion"/>
  </si>
  <si>
    <t>万1.2</t>
    <phoneticPr fontId="2" type="noConversion"/>
  </si>
  <si>
    <t>MA</t>
    <phoneticPr fontId="2" type="noConversion"/>
  </si>
  <si>
    <t>费用比值</t>
    <phoneticPr fontId="2" type="noConversion"/>
  </si>
  <si>
    <t>保证金利用率</t>
    <phoneticPr fontId="2" type="noConversion"/>
  </si>
  <si>
    <r>
      <rPr>
        <sz val="11"/>
        <rFont val="宋体"/>
        <family val="3"/>
        <charset val="134"/>
      </rPr>
      <t>菜油</t>
    </r>
    <r>
      <rPr>
        <sz val="11"/>
        <rFont val="Tahoma"/>
        <family val="2"/>
        <charset val="134"/>
      </rPr>
      <t>OI</t>
    </r>
    <phoneticPr fontId="2" type="noConversion"/>
  </si>
  <si>
    <t>收盘前开仓，博开盘，这样用不到平今</t>
    <phoneticPr fontId="2" type="noConversion"/>
  </si>
  <si>
    <t>m</t>
    <phoneticPr fontId="2" type="noConversion"/>
  </si>
  <si>
    <t>pvc</t>
    <phoneticPr fontId="2" type="noConversion"/>
  </si>
  <si>
    <t>PP</t>
    <phoneticPr fontId="2" type="noConversion"/>
  </si>
  <si>
    <t>BU</t>
    <phoneticPr fontId="2" type="noConversion"/>
  </si>
  <si>
    <t>rb</t>
    <phoneticPr fontId="2" type="noConversion"/>
  </si>
  <si>
    <t>MA</t>
    <phoneticPr fontId="2" type="noConversion"/>
  </si>
  <si>
    <t>PTA</t>
    <phoneticPr fontId="2" type="noConversion"/>
  </si>
  <si>
    <t>C</t>
    <phoneticPr fontId="2" type="noConversion"/>
  </si>
  <si>
    <t>JD</t>
    <phoneticPr fontId="2" type="noConversion"/>
  </si>
  <si>
    <t>FG</t>
    <phoneticPr fontId="2" type="noConversion"/>
  </si>
  <si>
    <t>锌</t>
    <phoneticPr fontId="2" type="noConversion"/>
  </si>
  <si>
    <t>固定</t>
    <phoneticPr fontId="2" type="noConversion"/>
  </si>
  <si>
    <r>
      <rPr>
        <sz val="11"/>
        <rFont val="宋体"/>
        <family val="3"/>
        <charset val="134"/>
      </rPr>
      <t>菜油</t>
    </r>
    <r>
      <rPr>
        <sz val="11"/>
        <rFont val="Tahoma"/>
        <family val="2"/>
        <charset val="134"/>
      </rPr>
      <t>OI</t>
    </r>
    <phoneticPr fontId="2" type="noConversion"/>
  </si>
  <si>
    <t>豆二</t>
    <phoneticPr fontId="2" type="noConversion"/>
  </si>
  <si>
    <t>橡胶</t>
    <phoneticPr fontId="2" type="noConversion"/>
  </si>
  <si>
    <r>
      <rPr>
        <sz val="11"/>
        <rFont val="宋体"/>
        <family val="3"/>
        <charset val="134"/>
      </rPr>
      <t>万</t>
    </r>
    <r>
      <rPr>
        <sz val="11"/>
        <rFont val="Tahoma"/>
        <family val="2"/>
        <charset val="134"/>
      </rPr>
      <t>0.54</t>
    </r>
    <phoneticPr fontId="2" type="noConversion"/>
  </si>
  <si>
    <t>铝</t>
    <phoneticPr fontId="2" type="noConversion"/>
  </si>
  <si>
    <t>铜</t>
    <phoneticPr fontId="2" type="noConversion"/>
  </si>
  <si>
    <t>万0.6</t>
    <phoneticPr fontId="2" type="noConversion"/>
  </si>
  <si>
    <t>豆油</t>
    <phoneticPr fontId="2" type="noConversion"/>
  </si>
  <si>
    <t>豆一</t>
    <phoneticPr fontId="2" type="noConversion"/>
  </si>
  <si>
    <t>万0.72</t>
    <phoneticPr fontId="2" type="noConversion"/>
  </si>
  <si>
    <t>苹果</t>
    <phoneticPr fontId="2" type="noConversion"/>
  </si>
  <si>
    <t>万1.2</t>
    <phoneticPr fontId="2" type="noConversion"/>
  </si>
  <si>
    <t>热卷</t>
    <phoneticPr fontId="2" type="noConversion"/>
  </si>
  <si>
    <t>万1.8</t>
    <phoneticPr fontId="2" type="noConversion"/>
  </si>
  <si>
    <t>m</t>
    <phoneticPr fontId="2" type="noConversion"/>
  </si>
  <si>
    <t>pvc</t>
    <phoneticPr fontId="2" type="noConversion"/>
  </si>
  <si>
    <t>豆一</t>
    <phoneticPr fontId="2" type="noConversion"/>
  </si>
  <si>
    <t>菜粕</t>
    <phoneticPr fontId="2" type="noConversion"/>
  </si>
  <si>
    <t>我实际费用</t>
    <phoneticPr fontId="2" type="noConversion"/>
  </si>
  <si>
    <t>平今6</t>
    <phoneticPr fontId="2" type="noConversion"/>
  </si>
  <si>
    <t>平今6</t>
    <phoneticPr fontId="2" type="noConversion"/>
  </si>
  <si>
    <t>点差大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</si>
</sst>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%"/>
    <numFmt numFmtId="178" formatCode="0.0_ "/>
    <numFmt numFmtId="179" formatCode="0.00_ "/>
  </numFmts>
  <fonts count="23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name val="Tahoma"/>
      <family val="2"/>
      <charset val="134"/>
    </font>
    <font>
      <sz val="11"/>
      <name val="宋体"/>
      <family val="3"/>
      <charset val="134"/>
    </font>
    <font>
      <sz val="11"/>
      <color rgb="FF00B050"/>
      <name val="Tahoma"/>
      <family val="2"/>
      <charset val="134"/>
    </font>
    <font>
      <sz val="11"/>
      <color rgb="FF00B050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3F3F3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Tahoma"/>
      <family val="2"/>
    </font>
    <font>
      <sz val="11"/>
      <color rgb="FF3F3F76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2" fillId="5" borderId="1" applyNumberFormat="0" applyAlignment="0" applyProtection="0">
      <alignment vertical="center"/>
    </xf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176" fontId="6" fillId="0" borderId="0" xfId="0" applyNumberFormat="1" applyFont="1" applyFill="1"/>
    <xf numFmtId="0" fontId="6" fillId="0" borderId="0" xfId="0" applyFont="1" applyFill="1"/>
    <xf numFmtId="0" fontId="9" fillId="0" borderId="0" xfId="0" applyFont="1"/>
    <xf numFmtId="177" fontId="0" fillId="0" borderId="0" xfId="1" applyNumberFormat="1" applyFont="1" applyAlignment="1"/>
    <xf numFmtId="0" fontId="14" fillId="2" borderId="0" xfId="2" applyFont="1" applyAlignment="1"/>
    <xf numFmtId="0" fontId="14" fillId="2" borderId="0" xfId="2" applyFont="1" applyAlignment="1">
      <alignment wrapText="1"/>
    </xf>
    <xf numFmtId="0" fontId="4" fillId="0" borderId="0" xfId="0" applyFont="1" applyBorder="1"/>
    <xf numFmtId="0" fontId="10" fillId="0" borderId="0" xfId="2" applyFill="1" applyAlignment="1">
      <alignment wrapText="1"/>
    </xf>
    <xf numFmtId="0" fontId="14" fillId="0" borderId="0" xfId="2" applyFont="1" applyFill="1" applyAlignment="1"/>
    <xf numFmtId="0" fontId="10" fillId="0" borderId="0" xfId="2" applyFill="1" applyBorder="1" applyAlignment="1">
      <alignment wrapText="1"/>
    </xf>
    <xf numFmtId="0" fontId="4" fillId="0" borderId="0" xfId="0" applyFont="1" applyFill="1" applyBorder="1"/>
    <xf numFmtId="10" fontId="18" fillId="0" borderId="0" xfId="3" applyNumberFormat="1" applyFont="1" applyFill="1" applyBorder="1" applyAlignment="1"/>
    <xf numFmtId="176" fontId="6" fillId="0" borderId="0" xfId="0" applyNumberFormat="1" applyFont="1" applyFill="1" applyBorder="1"/>
    <xf numFmtId="178" fontId="6" fillId="0" borderId="0" xfId="0" applyNumberFormat="1" applyFont="1" applyFill="1" applyBorder="1"/>
    <xf numFmtId="176" fontId="7" fillId="0" borderId="0" xfId="0" applyNumberFormat="1" applyFont="1" applyFill="1" applyBorder="1"/>
    <xf numFmtId="176" fontId="8" fillId="0" borderId="0" xfId="0" applyNumberFormat="1" applyFont="1" applyFill="1" applyBorder="1"/>
    <xf numFmtId="176" fontId="9" fillId="0" borderId="0" xfId="0" applyNumberFormat="1" applyFont="1" applyFill="1" applyBorder="1"/>
    <xf numFmtId="10" fontId="19" fillId="0" borderId="0" xfId="6" applyNumberFormat="1" applyFont="1" applyFill="1" applyBorder="1" applyAlignment="1"/>
    <xf numFmtId="0" fontId="8" fillId="0" borderId="0" xfId="0" applyFont="1"/>
    <xf numFmtId="10" fontId="19" fillId="0" borderId="0" xfId="3" applyNumberFormat="1" applyFont="1" applyFill="1" applyBorder="1" applyAlignment="1"/>
    <xf numFmtId="0" fontId="6" fillId="0" borderId="0" xfId="0" applyFont="1"/>
    <xf numFmtId="179" fontId="6" fillId="0" borderId="0" xfId="0" applyNumberFormat="1" applyFont="1" applyFill="1" applyBorder="1"/>
    <xf numFmtId="0" fontId="19" fillId="3" borderId="0" xfId="4" applyFont="1" applyBorder="1" applyAlignment="1"/>
    <xf numFmtId="0" fontId="20" fillId="0" borderId="0" xfId="5" applyFont="1" applyAlignment="1"/>
    <xf numFmtId="0" fontId="12" fillId="3" borderId="1" xfId="4" applyAlignment="1"/>
    <xf numFmtId="0" fontId="15" fillId="3" borderId="1" xfId="4" applyFont="1" applyAlignment="1"/>
    <xf numFmtId="10" fontId="16" fillId="0" borderId="0" xfId="3" applyNumberFormat="1" applyFont="1" applyFill="1" applyBorder="1" applyAlignment="1"/>
    <xf numFmtId="176" fontId="5" fillId="0" borderId="0" xfId="0" applyNumberFormat="1" applyFont="1" applyFill="1" applyBorder="1"/>
    <xf numFmtId="0" fontId="19" fillId="0" borderId="0" xfId="5" applyFont="1" applyAlignment="1"/>
    <xf numFmtId="176" fontId="21" fillId="0" borderId="0" xfId="0" applyNumberFormat="1" applyFont="1" applyFill="1" applyBorder="1"/>
    <xf numFmtId="179" fontId="22" fillId="5" borderId="1" xfId="7" applyNumberFormat="1" applyAlignment="1"/>
    <xf numFmtId="176" fontId="22" fillId="5" borderId="1" xfId="7" applyNumberFormat="1" applyAlignment="1"/>
    <xf numFmtId="176" fontId="13" fillId="0" borderId="0" xfId="5" applyNumberFormat="1" applyFill="1" applyBorder="1" applyAlignment="1"/>
    <xf numFmtId="176" fontId="17" fillId="4" borderId="0" xfId="6" applyNumberFormat="1" applyBorder="1" applyAlignment="1"/>
    <xf numFmtId="10" fontId="13" fillId="0" borderId="0" xfId="5" applyNumberFormat="1" applyFill="1" applyBorder="1" applyAlignment="1"/>
  </cellXfs>
  <cellStyles count="8">
    <cellStyle name="百分比" xfId="1" builtinId="5"/>
    <cellStyle name="常规" xfId="0" builtinId="0"/>
    <cellStyle name="好" xfId="6" builtinId="26"/>
    <cellStyle name="计算" xfId="4" builtinId="22"/>
    <cellStyle name="警告文本" xfId="5" builtinId="11"/>
    <cellStyle name="适中" xfId="2" builtinId="28"/>
    <cellStyle name="输出" xfId="3" builtinId="21"/>
    <cellStyle name="输入" xfId="7" builtinId="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"/>
  <sheetViews>
    <sheetView tabSelected="1" zoomScaleNormal="100" workbookViewId="0">
      <selection activeCell="F1" sqref="F1"/>
    </sheetView>
  </sheetViews>
  <sheetFormatPr defaultRowHeight="14.25"/>
  <cols>
    <col min="1" max="1" width="9.125" customWidth="1"/>
    <col min="2" max="2" width="11.5" customWidth="1"/>
    <col min="3" max="3" width="11.375" customWidth="1"/>
    <col min="4" max="4" width="9.75" customWidth="1"/>
    <col min="5" max="5" width="11.75" customWidth="1"/>
    <col min="6" max="6" width="10.5" customWidth="1"/>
    <col min="7" max="11" width="8.5" customWidth="1"/>
    <col min="12" max="12" width="11.875" customWidth="1"/>
    <col min="13" max="13" width="11.5" customWidth="1"/>
    <col min="14" max="14" width="11.875" customWidth="1"/>
    <col min="15" max="15" width="12.25" customWidth="1"/>
  </cols>
  <sheetData>
    <row r="1" spans="1:16" ht="27.75">
      <c r="L1" s="10" t="s">
        <v>2</v>
      </c>
      <c r="M1" s="10" t="s">
        <v>52</v>
      </c>
      <c r="N1" s="10" t="s">
        <v>6</v>
      </c>
      <c r="O1" s="8"/>
      <c r="P1" s="7"/>
    </row>
    <row r="2" spans="1:16">
      <c r="A2" s="5"/>
      <c r="L2" s="11" t="s">
        <v>7</v>
      </c>
      <c r="M2" s="11" t="s">
        <v>3</v>
      </c>
      <c r="N2" s="11"/>
      <c r="O2" s="7"/>
      <c r="P2" s="7"/>
    </row>
    <row r="3" spans="1:16">
      <c r="A3" s="2"/>
      <c r="B3" s="2"/>
      <c r="L3" s="11" t="s">
        <v>4</v>
      </c>
      <c r="M3" s="11" t="s">
        <v>4</v>
      </c>
      <c r="N3" s="11" t="s">
        <v>4</v>
      </c>
      <c r="O3" s="7"/>
      <c r="P3" s="7"/>
    </row>
    <row r="4" spans="1:16">
      <c r="A4" s="2"/>
      <c r="B4" s="2"/>
      <c r="L4" s="11" t="s">
        <v>8</v>
      </c>
      <c r="M4" s="11"/>
      <c r="N4" s="11"/>
      <c r="O4" s="7"/>
      <c r="P4" s="7"/>
    </row>
    <row r="5" spans="1:16" ht="29.25" customHeight="1">
      <c r="A5" s="2"/>
      <c r="B5" s="2"/>
      <c r="L5" s="12" t="s">
        <v>50</v>
      </c>
      <c r="M5" s="13"/>
      <c r="N5" s="13"/>
      <c r="O5" s="2"/>
    </row>
    <row r="6" spans="1:16">
      <c r="I6" s="1" t="s">
        <v>46</v>
      </c>
      <c r="J6" s="1"/>
      <c r="L6" s="9"/>
      <c r="M6" s="9"/>
      <c r="N6" s="9"/>
      <c r="O6" s="2"/>
    </row>
    <row r="7" spans="1:16">
      <c r="D7" s="1" t="s">
        <v>47</v>
      </c>
      <c r="E7" s="1" t="s">
        <v>54</v>
      </c>
      <c r="G7" s="1" t="s">
        <v>91</v>
      </c>
      <c r="J7" s="1" t="s">
        <v>37</v>
      </c>
      <c r="K7" s="1" t="s">
        <v>94</v>
      </c>
      <c r="L7" s="9"/>
      <c r="M7" s="9"/>
      <c r="N7" s="9"/>
      <c r="O7" s="2"/>
    </row>
    <row r="8" spans="1:16">
      <c r="L8" s="9"/>
      <c r="M8" s="9"/>
      <c r="N8" s="9"/>
      <c r="O8" s="2"/>
    </row>
    <row r="9" spans="1:16">
      <c r="A9" s="1" t="s">
        <v>12</v>
      </c>
      <c r="B9" t="s">
        <v>13</v>
      </c>
      <c r="C9" s="1" t="s">
        <v>14</v>
      </c>
      <c r="D9" s="1" t="s">
        <v>15</v>
      </c>
      <c r="E9" s="1" t="s">
        <v>51</v>
      </c>
      <c r="F9" s="27" t="s">
        <v>16</v>
      </c>
      <c r="G9" s="1" t="s">
        <v>0</v>
      </c>
      <c r="H9" s="1" t="s">
        <v>11</v>
      </c>
      <c r="I9" s="1" t="s">
        <v>17</v>
      </c>
      <c r="J9" s="1" t="s">
        <v>31</v>
      </c>
      <c r="K9" s="1" t="s">
        <v>18</v>
      </c>
      <c r="L9" s="28" t="s">
        <v>57</v>
      </c>
      <c r="M9" s="25" t="s">
        <v>53</v>
      </c>
      <c r="N9" s="1" t="s">
        <v>9</v>
      </c>
      <c r="O9" s="27" t="s">
        <v>58</v>
      </c>
      <c r="P9" s="1" t="s">
        <v>1</v>
      </c>
    </row>
    <row r="10" spans="1:16">
      <c r="A10" s="15" t="s">
        <v>34</v>
      </c>
      <c r="B10" s="33">
        <v>445.2</v>
      </c>
      <c r="C10" s="34">
        <v>21130</v>
      </c>
      <c r="D10" s="15">
        <v>5</v>
      </c>
      <c r="E10" s="30">
        <f>C10*D10*0.08</f>
        <v>8452</v>
      </c>
      <c r="F10" s="30">
        <f>B10*D10</f>
        <v>2226</v>
      </c>
      <c r="G10" s="15" t="s">
        <v>19</v>
      </c>
      <c r="H10" s="24">
        <v>3.6</v>
      </c>
      <c r="I10" s="24">
        <v>1.8</v>
      </c>
      <c r="J10" s="15">
        <v>5</v>
      </c>
      <c r="K10" s="30">
        <f>(D10*J10)</f>
        <v>25</v>
      </c>
      <c r="L10" s="15">
        <f>F10/(H10+I10)</f>
        <v>412.22222222222217</v>
      </c>
      <c r="M10" s="22">
        <f>B10/C10</f>
        <v>2.1069569332702317E-2</v>
      </c>
      <c r="N10" s="15">
        <f>F10/K10</f>
        <v>89.04</v>
      </c>
      <c r="O10" s="22">
        <f>F10/E10</f>
        <v>0.263369616658779</v>
      </c>
      <c r="P10" s="5" t="s">
        <v>5</v>
      </c>
    </row>
    <row r="11" spans="1:16">
      <c r="A11" s="15" t="s">
        <v>38</v>
      </c>
      <c r="B11" s="33">
        <v>2041.2</v>
      </c>
      <c r="C11" s="34">
        <v>145310</v>
      </c>
      <c r="D11" s="15">
        <v>1</v>
      </c>
      <c r="E11" s="30">
        <f>C11*D11*0.07</f>
        <v>10171.700000000001</v>
      </c>
      <c r="F11" s="30">
        <f>B11*D11</f>
        <v>2041.2</v>
      </c>
      <c r="G11" s="15" t="s">
        <v>19</v>
      </c>
      <c r="H11" s="24">
        <v>3.6</v>
      </c>
      <c r="I11" s="24">
        <v>1.8</v>
      </c>
      <c r="J11" s="15">
        <v>10</v>
      </c>
      <c r="K11" s="15">
        <f>(D11*J11)</f>
        <v>10</v>
      </c>
      <c r="L11" s="15">
        <f>F11/(H11+I11)</f>
        <v>378</v>
      </c>
      <c r="M11" s="22">
        <f>B11/C11</f>
        <v>1.4047209414355517E-2</v>
      </c>
      <c r="N11" s="15">
        <f>F11/K11</f>
        <v>204.12</v>
      </c>
      <c r="O11" s="22">
        <f>F11/E11</f>
        <v>0.20067442020507878</v>
      </c>
      <c r="P11" s="5" t="s">
        <v>5</v>
      </c>
    </row>
    <row r="12" spans="1:16">
      <c r="A12" s="15" t="s">
        <v>59</v>
      </c>
      <c r="B12" s="33">
        <v>106.8</v>
      </c>
      <c r="C12" s="34">
        <v>6299</v>
      </c>
      <c r="D12" s="15">
        <v>10</v>
      </c>
      <c r="E12" s="15">
        <f>C12*D12*0.07</f>
        <v>4409.3</v>
      </c>
      <c r="F12" s="30">
        <f>B12*D12</f>
        <v>1068</v>
      </c>
      <c r="G12" s="15" t="s">
        <v>19</v>
      </c>
      <c r="H12" s="24">
        <v>2.4</v>
      </c>
      <c r="I12" s="24">
        <v>1.2</v>
      </c>
      <c r="J12" s="15">
        <v>1</v>
      </c>
      <c r="K12" s="15">
        <f>(D12*J12)</f>
        <v>10</v>
      </c>
      <c r="L12" s="15">
        <f>F12/(H12+I12)</f>
        <v>296.66666666666669</v>
      </c>
      <c r="M12" s="22">
        <f>B12/C12</f>
        <v>1.6955072233687887E-2</v>
      </c>
      <c r="N12" s="15">
        <f>F12/K12</f>
        <v>106.8</v>
      </c>
      <c r="O12" s="22">
        <f>F12/E12</f>
        <v>0.24221531762411266</v>
      </c>
      <c r="P12" s="5" t="s">
        <v>43</v>
      </c>
    </row>
    <row r="13" spans="1:16">
      <c r="A13" s="18" t="s">
        <v>45</v>
      </c>
      <c r="B13" s="33">
        <v>61.5</v>
      </c>
      <c r="C13" s="34">
        <v>3436</v>
      </c>
      <c r="D13" s="15">
        <v>10</v>
      </c>
      <c r="E13" s="15">
        <f>C13*D13*0.07</f>
        <v>2405.2000000000003</v>
      </c>
      <c r="F13" s="15">
        <f>B13*D13</f>
        <v>615</v>
      </c>
      <c r="G13" s="15" t="s">
        <v>19</v>
      </c>
      <c r="H13" s="24">
        <v>1.2</v>
      </c>
      <c r="I13" s="24">
        <v>1.2</v>
      </c>
      <c r="J13" s="15">
        <v>1</v>
      </c>
      <c r="K13" s="15">
        <f>(D13*J13)</f>
        <v>10</v>
      </c>
      <c r="L13" s="15">
        <f>F13/(H13+I13)</f>
        <v>256.25</v>
      </c>
      <c r="M13" s="20">
        <f>B13/C13</f>
        <v>1.7898719441210711E-2</v>
      </c>
      <c r="N13" s="15">
        <f>F13/K13</f>
        <v>61.5</v>
      </c>
      <c r="O13" s="22">
        <f>F13/E13</f>
        <v>0.25569599201729581</v>
      </c>
    </row>
    <row r="14" spans="1:16" s="21" customFormat="1">
      <c r="A14" s="17" t="s">
        <v>48</v>
      </c>
      <c r="B14" s="33">
        <v>273.8</v>
      </c>
      <c r="C14" s="34">
        <v>10300</v>
      </c>
      <c r="D14" s="15">
        <v>10</v>
      </c>
      <c r="E14" s="30">
        <f>C14*D14*0.09</f>
        <v>9270</v>
      </c>
      <c r="F14" s="30">
        <f>B14*D14</f>
        <v>2738</v>
      </c>
      <c r="G14" s="15" t="s">
        <v>49</v>
      </c>
      <c r="H14" s="24">
        <f>C14*D14*0.000054</f>
        <v>5.5619999999999994</v>
      </c>
      <c r="I14" s="24">
        <f>C14*D14*0.000054</f>
        <v>5.5619999999999994</v>
      </c>
      <c r="J14" s="15">
        <v>5</v>
      </c>
      <c r="K14" s="30">
        <f>(D14*J14)</f>
        <v>50</v>
      </c>
      <c r="L14" s="15">
        <f>F14/(H14+I14)</f>
        <v>246.13448399856171</v>
      </c>
      <c r="M14" s="14">
        <f>B14/C14</f>
        <v>2.6582524271844661E-2</v>
      </c>
      <c r="N14" s="15">
        <f>F14/K14</f>
        <v>54.76</v>
      </c>
      <c r="O14" s="22">
        <f>F14/E14</f>
        <v>0.29536138079827401</v>
      </c>
      <c r="P14"/>
    </row>
    <row r="15" spans="1:16" s="21" customFormat="1">
      <c r="A15" s="15" t="s">
        <v>39</v>
      </c>
      <c r="B15" s="33">
        <v>339.7</v>
      </c>
      <c r="C15" s="34">
        <v>20370</v>
      </c>
      <c r="D15" s="15">
        <v>5</v>
      </c>
      <c r="E15" s="15">
        <f>C15*D15*0.08</f>
        <v>8148</v>
      </c>
      <c r="F15" s="30">
        <f>B15*D15</f>
        <v>1698.5</v>
      </c>
      <c r="G15" s="15" t="s">
        <v>40</v>
      </c>
      <c r="H15" s="24">
        <f>C15*D15*0.000048</f>
        <v>4.8887999999999998</v>
      </c>
      <c r="I15" s="24">
        <f>C15*D15*0.000024</f>
        <v>2.4443999999999999</v>
      </c>
      <c r="J15" s="15">
        <v>5</v>
      </c>
      <c r="K15" s="30">
        <f>(D15*J15)</f>
        <v>25</v>
      </c>
      <c r="L15" s="15">
        <f>F15/(H15+I15)</f>
        <v>231.61784759722906</v>
      </c>
      <c r="M15" s="22">
        <f>B15/C15</f>
        <v>1.667648502700049E-2</v>
      </c>
      <c r="N15" s="15">
        <f>F15/K15</f>
        <v>67.94</v>
      </c>
      <c r="O15" s="22">
        <f>F15/E15</f>
        <v>0.20845606283750615</v>
      </c>
      <c r="P15" s="5" t="s">
        <v>5</v>
      </c>
    </row>
    <row r="16" spans="1:16" s="21" customFormat="1">
      <c r="A16" s="15" t="s">
        <v>36</v>
      </c>
      <c r="B16" s="33">
        <v>193.3</v>
      </c>
      <c r="C16" s="34">
        <v>18890</v>
      </c>
      <c r="D16" s="15">
        <v>5</v>
      </c>
      <c r="E16" s="15">
        <f>C16*D16*0.07</f>
        <v>6611.5000000000009</v>
      </c>
      <c r="F16" s="15">
        <f>B16*D16</f>
        <v>966.5</v>
      </c>
      <c r="G16" s="15" t="s">
        <v>19</v>
      </c>
      <c r="H16" s="24">
        <v>3.6</v>
      </c>
      <c r="I16" s="24">
        <v>1.8</v>
      </c>
      <c r="J16" s="15">
        <v>5</v>
      </c>
      <c r="K16" s="30">
        <f>(D16*J16)</f>
        <v>25</v>
      </c>
      <c r="L16" s="15">
        <f>F16/(H16+I16)</f>
        <v>178.98148148148147</v>
      </c>
      <c r="M16" s="22">
        <f>B16/C16</f>
        <v>1.0232927474854421E-2</v>
      </c>
      <c r="N16" s="15">
        <f>F16/K16</f>
        <v>38.659999999999997</v>
      </c>
      <c r="O16" s="29">
        <f>F16/E16</f>
        <v>0.14618467821220599</v>
      </c>
      <c r="P16" s="5" t="s">
        <v>43</v>
      </c>
    </row>
    <row r="17" spans="1:16" s="21" customFormat="1">
      <c r="A17" s="18" t="s">
        <v>20</v>
      </c>
      <c r="B17" s="33">
        <v>47.62</v>
      </c>
      <c r="C17" s="34">
        <v>2537</v>
      </c>
      <c r="D17" s="15">
        <v>10</v>
      </c>
      <c r="E17" s="15">
        <f>C17*D17*0.06</f>
        <v>1522.2</v>
      </c>
      <c r="F17" s="15">
        <f>B17*D17</f>
        <v>476.2</v>
      </c>
      <c r="G17" s="15" t="s">
        <v>19</v>
      </c>
      <c r="H17" s="24">
        <v>1.8</v>
      </c>
      <c r="I17" s="24">
        <v>0.9</v>
      </c>
      <c r="J17" s="15">
        <v>1</v>
      </c>
      <c r="K17" s="15">
        <f>(D17*J17)</f>
        <v>10</v>
      </c>
      <c r="L17" s="15">
        <f>F17/(H17+I17)</f>
        <v>176.37037037037035</v>
      </c>
      <c r="M17" s="20">
        <f>B17/C17</f>
        <v>1.8770201024832477E-2</v>
      </c>
      <c r="N17" s="15">
        <f>F17/K17</f>
        <v>47.62</v>
      </c>
      <c r="O17" s="22">
        <f>F17/E17</f>
        <v>0.31283668374720797</v>
      </c>
      <c r="P17" s="5" t="s">
        <v>43</v>
      </c>
    </row>
    <row r="18" spans="1:16">
      <c r="A18" s="15" t="s">
        <v>32</v>
      </c>
      <c r="B18" s="33">
        <v>714.4</v>
      </c>
      <c r="C18" s="34">
        <v>48350</v>
      </c>
      <c r="D18" s="15">
        <v>5</v>
      </c>
      <c r="E18" s="30">
        <f>C18*D18*0.07</f>
        <v>16922.5</v>
      </c>
      <c r="F18" s="30">
        <f>B18*D18</f>
        <v>3572</v>
      </c>
      <c r="G18" s="15" t="s">
        <v>33</v>
      </c>
      <c r="H18" s="24">
        <f>C18*D18*0.00006</f>
        <v>14.505000000000001</v>
      </c>
      <c r="I18" s="24">
        <f>C18*D18*0.00003</f>
        <v>7.2525000000000004</v>
      </c>
      <c r="J18" s="15">
        <v>10</v>
      </c>
      <c r="K18" s="30">
        <f>(D18*J18)</f>
        <v>50</v>
      </c>
      <c r="L18" s="15">
        <f>F18/(H18+I18)</f>
        <v>164.17327358382167</v>
      </c>
      <c r="M18" s="14">
        <f>B18/C18</f>
        <v>1.477559462254395E-2</v>
      </c>
      <c r="N18" s="15">
        <f>F18/K18</f>
        <v>71.44</v>
      </c>
      <c r="O18" s="22">
        <f>F18/E18</f>
        <v>0.2110799231791993</v>
      </c>
      <c r="P18" s="5" t="s">
        <v>5</v>
      </c>
    </row>
    <row r="19" spans="1:16" s="21" customFormat="1">
      <c r="A19" s="18" t="s">
        <v>87</v>
      </c>
      <c r="B19" s="33">
        <v>56.36</v>
      </c>
      <c r="C19" s="34">
        <v>3141</v>
      </c>
      <c r="D19" s="15">
        <v>10</v>
      </c>
      <c r="E19" s="15">
        <f>C19*D19*0.07</f>
        <v>2198.7000000000003</v>
      </c>
      <c r="F19" s="15">
        <f>B19*D19</f>
        <v>563.6</v>
      </c>
      <c r="G19" s="15" t="s">
        <v>19</v>
      </c>
      <c r="H19" s="24">
        <v>1.8</v>
      </c>
      <c r="I19" s="24">
        <v>1.8</v>
      </c>
      <c r="J19" s="15">
        <v>1</v>
      </c>
      <c r="K19" s="15">
        <f>(D19*J19)</f>
        <v>10</v>
      </c>
      <c r="L19" s="15">
        <f>F19/(H19+I19)</f>
        <v>156.55555555555557</v>
      </c>
      <c r="M19" s="20">
        <f>B19/C19</f>
        <v>1.7943330149633875E-2</v>
      </c>
      <c r="N19" s="15">
        <f>F19/K19</f>
        <v>56.36</v>
      </c>
      <c r="O19" s="22">
        <f>F19/E19</f>
        <v>0.25633328785191245</v>
      </c>
    </row>
    <row r="20" spans="1:16" s="21" customFormat="1">
      <c r="A20" s="32" t="s">
        <v>88</v>
      </c>
      <c r="B20" s="33">
        <v>103.6</v>
      </c>
      <c r="C20" s="34">
        <v>6945</v>
      </c>
      <c r="D20" s="15">
        <v>5</v>
      </c>
      <c r="E20" s="15">
        <f>C20*D20*0.07</f>
        <v>2430.7500000000005</v>
      </c>
      <c r="F20" s="15">
        <f>B20*D20</f>
        <v>518</v>
      </c>
      <c r="G20" s="15" t="s">
        <v>19</v>
      </c>
      <c r="H20" s="24">
        <v>2.4</v>
      </c>
      <c r="I20" s="24">
        <v>1.2</v>
      </c>
      <c r="J20" s="15">
        <v>5</v>
      </c>
      <c r="K20" s="30">
        <f>(D20*J20)</f>
        <v>25</v>
      </c>
      <c r="L20" s="15">
        <f>F20/(H20+I20)</f>
        <v>143.88888888888891</v>
      </c>
      <c r="M20" s="22">
        <f>B20/C20</f>
        <v>1.4917206623470122E-2</v>
      </c>
      <c r="N20" s="30">
        <f>F20/K20</f>
        <v>20.72</v>
      </c>
      <c r="O20" s="22">
        <f>F20/E20</f>
        <v>0.21310295176385885</v>
      </c>
      <c r="P20" s="5" t="s">
        <v>43</v>
      </c>
    </row>
    <row r="21" spans="1:16" s="23" customFormat="1">
      <c r="A21" s="15" t="s">
        <v>80</v>
      </c>
      <c r="B21" s="33">
        <v>72.239999999999995</v>
      </c>
      <c r="C21" s="34">
        <v>5518</v>
      </c>
      <c r="D21" s="15">
        <v>10</v>
      </c>
      <c r="E21" s="15">
        <f>C21*D21*0.07</f>
        <v>3862.6000000000004</v>
      </c>
      <c r="F21" s="15">
        <f>B21*D21</f>
        <v>722.4</v>
      </c>
      <c r="G21" s="15" t="s">
        <v>19</v>
      </c>
      <c r="H21" s="24">
        <v>3</v>
      </c>
      <c r="I21" s="24">
        <v>3</v>
      </c>
      <c r="J21" s="15">
        <v>2</v>
      </c>
      <c r="K21" s="30">
        <f>(D21*J21)</f>
        <v>20</v>
      </c>
      <c r="L21" s="15">
        <f>F21/(H21+I21)</f>
        <v>120.39999999999999</v>
      </c>
      <c r="M21" s="22">
        <f>B21/C21</f>
        <v>1.3091699891264951E-2</v>
      </c>
      <c r="N21" s="15">
        <f>F21/K21</f>
        <v>36.119999999999997</v>
      </c>
      <c r="O21" s="22">
        <f>F21/E21</f>
        <v>0.18702428416092784</v>
      </c>
    </row>
    <row r="22" spans="1:16" s="23" customFormat="1">
      <c r="A22" s="19" t="s">
        <v>44</v>
      </c>
      <c r="B22" s="33">
        <v>61.26</v>
      </c>
      <c r="C22" s="34">
        <v>4924</v>
      </c>
      <c r="D22" s="15">
        <v>10</v>
      </c>
      <c r="E22" s="15">
        <f>C22*D22*0.05</f>
        <v>2462</v>
      </c>
      <c r="F22" s="15">
        <f>B22*D22</f>
        <v>612.6</v>
      </c>
      <c r="G22" s="15" t="s">
        <v>19</v>
      </c>
      <c r="H22" s="24">
        <v>3.6</v>
      </c>
      <c r="I22" s="24">
        <v>1.8</v>
      </c>
      <c r="J22" s="15">
        <v>1</v>
      </c>
      <c r="K22" s="15">
        <f>(D22*J22)</f>
        <v>10</v>
      </c>
      <c r="L22" s="15">
        <f>F22/(H22+I22)</f>
        <v>113.44444444444444</v>
      </c>
      <c r="M22" s="22">
        <f>B22/C22</f>
        <v>1.244110479285134E-2</v>
      </c>
      <c r="N22" s="15">
        <f>F22/K22</f>
        <v>61.260000000000005</v>
      </c>
      <c r="O22" s="22">
        <f>F22/E22</f>
        <v>0.2488220958570268</v>
      </c>
      <c r="P22" s="5" t="s">
        <v>43</v>
      </c>
    </row>
    <row r="23" spans="1:16" s="4" customFormat="1">
      <c r="A23" s="18" t="s">
        <v>89</v>
      </c>
      <c r="B23" s="33">
        <v>52.38</v>
      </c>
      <c r="C23" s="34">
        <v>3524</v>
      </c>
      <c r="D23" s="15">
        <v>10</v>
      </c>
      <c r="E23" s="15">
        <f>C23*D23*0.07</f>
        <v>2466.8000000000002</v>
      </c>
      <c r="F23" s="15">
        <f>B23*D23</f>
        <v>523.80000000000007</v>
      </c>
      <c r="G23" s="15" t="s">
        <v>19</v>
      </c>
      <c r="H23" s="24">
        <v>2.4</v>
      </c>
      <c r="I23" s="24">
        <v>2.4</v>
      </c>
      <c r="J23" s="15">
        <v>1</v>
      </c>
      <c r="K23" s="15">
        <f>(D23*J23)</f>
        <v>10</v>
      </c>
      <c r="L23" s="15">
        <f>F23/(H23+I23)</f>
        <v>109.12500000000001</v>
      </c>
      <c r="M23" s="22">
        <f>B23/C23</f>
        <v>1.4863791146424518E-2</v>
      </c>
      <c r="N23" s="15">
        <f>F23/K23</f>
        <v>52.38000000000001</v>
      </c>
      <c r="O23" s="22">
        <f>F23/E23</f>
        <v>0.21233987352035028</v>
      </c>
      <c r="P23" s="23"/>
    </row>
    <row r="24" spans="1:16">
      <c r="A24" s="15" t="s">
        <v>23</v>
      </c>
      <c r="B24" s="33">
        <v>65.44</v>
      </c>
      <c r="C24" s="34">
        <v>3232</v>
      </c>
      <c r="D24" s="15">
        <v>10</v>
      </c>
      <c r="E24" s="15">
        <f>C24*D24*0.08</f>
        <v>2585.6</v>
      </c>
      <c r="F24" s="15">
        <f>B24*D24</f>
        <v>654.4</v>
      </c>
      <c r="G24" s="15" t="s">
        <v>55</v>
      </c>
      <c r="H24" s="24">
        <f>C24*D24*0.00012</f>
        <v>3.8784000000000001</v>
      </c>
      <c r="I24" s="24">
        <f>C24*D24*0.00012</f>
        <v>3.8784000000000001</v>
      </c>
      <c r="J24" s="15">
        <v>2</v>
      </c>
      <c r="K24" s="30">
        <f>(D24*J24)</f>
        <v>20</v>
      </c>
      <c r="L24" s="15">
        <f>F24/(H24+I24)</f>
        <v>84.364686468646866</v>
      </c>
      <c r="M24" s="20">
        <f>B24/C24</f>
        <v>2.0247524752475248E-2</v>
      </c>
      <c r="N24" s="15">
        <f>F24/K24</f>
        <v>32.72</v>
      </c>
      <c r="O24" s="22">
        <f>F24/E24</f>
        <v>0.2530940594059406</v>
      </c>
      <c r="P24" s="23"/>
    </row>
    <row r="25" spans="1:16">
      <c r="A25" s="15" t="s">
        <v>21</v>
      </c>
      <c r="B25" s="33">
        <v>112.98</v>
      </c>
      <c r="C25" s="34">
        <v>9345</v>
      </c>
      <c r="D25" s="15">
        <v>5</v>
      </c>
      <c r="E25" s="15">
        <f>C25*D25*0.07</f>
        <v>3270.7500000000005</v>
      </c>
      <c r="F25" s="15">
        <f>B25*D25</f>
        <v>564.9</v>
      </c>
      <c r="G25" s="15" t="s">
        <v>22</v>
      </c>
      <c r="H25" s="24">
        <f>C25*D25*0.000072</f>
        <v>3.3642000000000003</v>
      </c>
      <c r="I25" s="24">
        <f>C25*D25*0.000072</f>
        <v>3.3642000000000003</v>
      </c>
      <c r="J25" s="15">
        <v>1</v>
      </c>
      <c r="K25" s="15">
        <f>(D25*J25)</f>
        <v>5</v>
      </c>
      <c r="L25" s="15">
        <f>F25/(H25+I25)</f>
        <v>83.957553058676638</v>
      </c>
      <c r="M25" s="22">
        <f>B25/C25</f>
        <v>1.2089887640449439E-2</v>
      </c>
      <c r="N25" s="15">
        <f>F25/K25</f>
        <v>112.97999999999999</v>
      </c>
      <c r="O25" s="22">
        <f>F25/E25</f>
        <v>0.17271268057784908</v>
      </c>
      <c r="P25" s="23"/>
    </row>
    <row r="26" spans="1:16">
      <c r="A26" s="32" t="s">
        <v>10</v>
      </c>
      <c r="B26" s="33">
        <v>68</v>
      </c>
      <c r="C26" s="34">
        <v>3981</v>
      </c>
      <c r="D26" s="15">
        <v>10</v>
      </c>
      <c r="E26" s="15">
        <f>C26*D26*0.09</f>
        <v>3582.9</v>
      </c>
      <c r="F26" s="15">
        <f>B26*D26</f>
        <v>680</v>
      </c>
      <c r="G26" s="15" t="s">
        <v>55</v>
      </c>
      <c r="H26" s="24">
        <f>C26*D26*0.00012</f>
        <v>4.7772000000000006</v>
      </c>
      <c r="I26" s="24">
        <f>C26*D26*0.00012</f>
        <v>4.7772000000000006</v>
      </c>
      <c r="J26" s="15">
        <v>1</v>
      </c>
      <c r="K26" s="15">
        <f>(D26*J26)</f>
        <v>10</v>
      </c>
      <c r="L26" s="30">
        <f>F26/(H26+I26)</f>
        <v>71.171397471322109</v>
      </c>
      <c r="M26" s="20">
        <f>B26/C26</f>
        <v>1.7081135393117307E-2</v>
      </c>
      <c r="N26" s="15">
        <f>F26/K26</f>
        <v>68</v>
      </c>
      <c r="O26" s="22">
        <f>F26/E26</f>
        <v>0.18979039325685895</v>
      </c>
      <c r="P26" s="23"/>
    </row>
    <row r="27" spans="1:16">
      <c r="A27" s="15" t="s">
        <v>25</v>
      </c>
      <c r="B27" s="33">
        <v>30.88</v>
      </c>
      <c r="C27" s="34">
        <v>3668</v>
      </c>
      <c r="D27" s="15">
        <v>15</v>
      </c>
      <c r="E27" s="15">
        <f>C27*D27*0.06</f>
        <v>3301.2</v>
      </c>
      <c r="F27" s="15">
        <f>B27*D27</f>
        <v>463.2</v>
      </c>
      <c r="G27" s="15" t="s">
        <v>42</v>
      </c>
      <c r="H27" s="24">
        <f>C27*D27*0.00006</f>
        <v>3.3012000000000001</v>
      </c>
      <c r="I27" s="24">
        <f>C27*D27*0.00006</f>
        <v>3.3012000000000001</v>
      </c>
      <c r="J27" s="15">
        <v>1</v>
      </c>
      <c r="K27" s="15">
        <f>(D27*J27)</f>
        <v>15</v>
      </c>
      <c r="L27" s="30">
        <f>F27/(H27+I27)</f>
        <v>70.156306797528174</v>
      </c>
      <c r="M27" s="14">
        <f>B27/C27</f>
        <v>8.418756815703381E-3</v>
      </c>
      <c r="N27" s="15">
        <f>F27/K27</f>
        <v>30.88</v>
      </c>
      <c r="O27" s="29">
        <f>F27/E27</f>
        <v>0.14031261359505634</v>
      </c>
      <c r="P27" s="23"/>
    </row>
    <row r="28" spans="1:16">
      <c r="A28" s="15" t="s">
        <v>24</v>
      </c>
      <c r="B28" s="33">
        <v>67.52</v>
      </c>
      <c r="C28" s="34">
        <v>4031</v>
      </c>
      <c r="D28" s="15">
        <v>10</v>
      </c>
      <c r="E28" s="15">
        <f>C28*D28*0.08</f>
        <v>3224.8</v>
      </c>
      <c r="F28" s="15">
        <f>B28*D28</f>
        <v>675.19999999999993</v>
      </c>
      <c r="G28" s="15" t="s">
        <v>55</v>
      </c>
      <c r="H28" s="24">
        <f>C28*D28*0.00012</f>
        <v>4.8372000000000002</v>
      </c>
      <c r="I28" s="24">
        <f>C28*D28*0.00012</f>
        <v>4.8372000000000002</v>
      </c>
      <c r="J28" s="15">
        <v>1</v>
      </c>
      <c r="K28" s="15">
        <f>(D28*J28)</f>
        <v>10</v>
      </c>
      <c r="L28" s="30">
        <f>F28/(H28+I28)</f>
        <v>69.792441908542116</v>
      </c>
      <c r="M28" s="20">
        <f>B28/C28</f>
        <v>1.675018605805011E-2</v>
      </c>
      <c r="N28" s="15">
        <f>F28/K28</f>
        <v>67.52</v>
      </c>
      <c r="O28" s="22">
        <f>F28/E28</f>
        <v>0.20937732572562637</v>
      </c>
      <c r="P28" s="4"/>
    </row>
    <row r="29" spans="1:16">
      <c r="A29" s="17" t="s">
        <v>41</v>
      </c>
      <c r="B29" s="33">
        <v>321.22000000000003</v>
      </c>
      <c r="C29" s="34">
        <v>10309</v>
      </c>
      <c r="D29" s="15">
        <v>10</v>
      </c>
      <c r="E29" s="30">
        <f>C29*D29*0.11</f>
        <v>11339.9</v>
      </c>
      <c r="F29" s="30">
        <f>B29*D29</f>
        <v>3212.2000000000003</v>
      </c>
      <c r="G29" s="15" t="s">
        <v>19</v>
      </c>
      <c r="H29" s="24">
        <v>24</v>
      </c>
      <c r="I29" s="24">
        <v>24</v>
      </c>
      <c r="J29" s="15">
        <v>1</v>
      </c>
      <c r="K29" s="15">
        <f>(D29*J29)</f>
        <v>10</v>
      </c>
      <c r="L29" s="30">
        <f>F29/(H29+I29)</f>
        <v>66.920833333333334</v>
      </c>
      <c r="M29" s="22">
        <f>B29/C29</f>
        <v>3.1159181297895047E-2</v>
      </c>
      <c r="N29" s="15">
        <f>F29/K29</f>
        <v>321.22000000000003</v>
      </c>
      <c r="O29" s="22">
        <f>F29/E29</f>
        <v>0.28326528452631861</v>
      </c>
      <c r="P29" s="26"/>
    </row>
    <row r="30" spans="1:16">
      <c r="A30" s="32" t="s">
        <v>26</v>
      </c>
      <c r="B30" s="33">
        <v>71.52</v>
      </c>
      <c r="C30" s="34">
        <v>6004</v>
      </c>
      <c r="D30" s="15">
        <v>5</v>
      </c>
      <c r="E30" s="15">
        <f>C30*D30*0.06</f>
        <v>1801.2</v>
      </c>
      <c r="F30" s="15">
        <f>B30*D30</f>
        <v>357.59999999999997</v>
      </c>
      <c r="G30" s="15" t="s">
        <v>19</v>
      </c>
      <c r="H30" s="24">
        <v>3.6</v>
      </c>
      <c r="I30" s="24">
        <v>1.8</v>
      </c>
      <c r="J30" s="15">
        <v>2</v>
      </c>
      <c r="K30" s="15">
        <f>(D30*J30)</f>
        <v>10</v>
      </c>
      <c r="L30" s="30">
        <f>F30/(H30+I30)</f>
        <v>66.222222222222214</v>
      </c>
      <c r="M30" s="22">
        <f>B30/C30</f>
        <v>1.1912058627581611E-2</v>
      </c>
      <c r="N30" s="15">
        <f>F30/K30</f>
        <v>35.76</v>
      </c>
      <c r="O30" s="22">
        <f>F30/E30</f>
        <v>0.19853431045969352</v>
      </c>
      <c r="P30" s="5" t="s">
        <v>43</v>
      </c>
    </row>
    <row r="31" spans="1:16">
      <c r="A31" s="32" t="s">
        <v>27</v>
      </c>
      <c r="B31" s="33">
        <v>14.24</v>
      </c>
      <c r="C31" s="34">
        <v>1860</v>
      </c>
      <c r="D31" s="15">
        <v>10</v>
      </c>
      <c r="E31" s="15">
        <f>C31*D31*0.07</f>
        <v>1302.0000000000002</v>
      </c>
      <c r="F31" s="15">
        <f>B31*D31</f>
        <v>142.4</v>
      </c>
      <c r="G31" s="15" t="s">
        <v>19</v>
      </c>
      <c r="H31" s="24">
        <v>1.44</v>
      </c>
      <c r="I31" s="24">
        <v>0.72</v>
      </c>
      <c r="J31" s="15">
        <v>1</v>
      </c>
      <c r="K31" s="15">
        <f>(D31*J31)</f>
        <v>10</v>
      </c>
      <c r="L31" s="30">
        <f>F31/(H31+I31)</f>
        <v>65.925925925925924</v>
      </c>
      <c r="M31" s="14">
        <f>B31/C31</f>
        <v>7.6559139784946242E-3</v>
      </c>
      <c r="N31" s="30">
        <f>F31/K31</f>
        <v>14.24</v>
      </c>
      <c r="O31" s="29">
        <f>F31/E31</f>
        <v>0.10937019969278032</v>
      </c>
      <c r="P31" s="5" t="s">
        <v>43</v>
      </c>
    </row>
    <row r="32" spans="1:16">
      <c r="A32" s="32" t="s">
        <v>56</v>
      </c>
      <c r="B32" s="33">
        <v>44.82</v>
      </c>
      <c r="C32" s="34">
        <v>2899</v>
      </c>
      <c r="D32" s="15">
        <v>10</v>
      </c>
      <c r="E32" s="15">
        <f>C32*D32*0.07</f>
        <v>2029.3000000000002</v>
      </c>
      <c r="F32" s="15">
        <f>B32*D32</f>
        <v>448.2</v>
      </c>
      <c r="G32" s="15" t="s">
        <v>19</v>
      </c>
      <c r="H32" s="24">
        <v>2.4</v>
      </c>
      <c r="I32" s="24">
        <v>4.8</v>
      </c>
      <c r="J32" s="15">
        <v>1</v>
      </c>
      <c r="K32" s="15">
        <f>(D32*J32)</f>
        <v>10</v>
      </c>
      <c r="L32" s="30">
        <f>F32/(H32+I32)</f>
        <v>62.250000000000007</v>
      </c>
      <c r="M32" s="20">
        <f>B32/C32</f>
        <v>1.54605036219386E-2</v>
      </c>
      <c r="N32" s="15">
        <f>F32/K32</f>
        <v>44.82</v>
      </c>
      <c r="O32" s="22">
        <f>F32/E32</f>
        <v>0.22086433745626569</v>
      </c>
      <c r="P32" s="31" t="s">
        <v>93</v>
      </c>
    </row>
    <row r="33" spans="1:16">
      <c r="A33" s="32" t="s">
        <v>30</v>
      </c>
      <c r="B33" s="33">
        <v>19.8</v>
      </c>
      <c r="C33" s="34">
        <v>1472</v>
      </c>
      <c r="D33" s="15">
        <v>20</v>
      </c>
      <c r="E33" s="15">
        <f>C33*D33*0.07</f>
        <v>2060.8000000000002</v>
      </c>
      <c r="F33" s="15">
        <f>B33*D33</f>
        <v>396</v>
      </c>
      <c r="G33" s="15" t="s">
        <v>19</v>
      </c>
      <c r="H33" s="24">
        <v>3.6</v>
      </c>
      <c r="I33" s="24">
        <v>5.4</v>
      </c>
      <c r="J33" s="15">
        <v>1</v>
      </c>
      <c r="K33" s="30">
        <f>(D33*J33)</f>
        <v>20</v>
      </c>
      <c r="L33" s="30">
        <f>F33/(H33+I33)</f>
        <v>44</v>
      </c>
      <c r="M33" s="22">
        <f>B33/C33</f>
        <v>1.345108695652174E-2</v>
      </c>
      <c r="N33" s="30">
        <f>F33/K33</f>
        <v>19.8</v>
      </c>
      <c r="O33" s="22">
        <f>F33/E33</f>
        <v>0.19215838509316768</v>
      </c>
      <c r="P33" s="31" t="s">
        <v>92</v>
      </c>
    </row>
    <row r="34" spans="1:16">
      <c r="A34" s="32" t="s">
        <v>28</v>
      </c>
      <c r="B34" s="33">
        <v>65.319999999999993</v>
      </c>
      <c r="C34" s="34">
        <v>4157</v>
      </c>
      <c r="D34" s="15">
        <v>10</v>
      </c>
      <c r="E34" s="15">
        <f>C34*D34*0.08</f>
        <v>3325.6</v>
      </c>
      <c r="F34" s="15">
        <f>B34*D34</f>
        <v>653.19999999999993</v>
      </c>
      <c r="G34" s="15" t="s">
        <v>29</v>
      </c>
      <c r="H34" s="24">
        <f>C34*D34*0.00018</f>
        <v>7.4826000000000006</v>
      </c>
      <c r="I34" s="24">
        <f>C34*D34*0.00018</f>
        <v>7.4826000000000006</v>
      </c>
      <c r="J34" s="15">
        <v>1</v>
      </c>
      <c r="K34" s="15">
        <f>(D34*J34)</f>
        <v>10</v>
      </c>
      <c r="L34" s="30">
        <f>F34/(H34+I34)</f>
        <v>43.647929863951028</v>
      </c>
      <c r="M34" s="20">
        <f>B34/C34</f>
        <v>1.5713254751022369E-2</v>
      </c>
      <c r="N34" s="15">
        <f>F34/K34</f>
        <v>65.319999999999993</v>
      </c>
      <c r="O34" s="22">
        <f>F34/E34</f>
        <v>0.19641568438777962</v>
      </c>
      <c r="P34" s="23"/>
    </row>
    <row r="35" spans="1:16">
      <c r="A35" s="15"/>
      <c r="B35" s="15"/>
      <c r="C35" s="15"/>
      <c r="D35" s="15"/>
      <c r="E35" s="15"/>
      <c r="F35" s="15"/>
      <c r="G35" s="15"/>
      <c r="H35" s="24"/>
      <c r="I35" s="24"/>
      <c r="J35" s="15"/>
      <c r="K35" s="30"/>
      <c r="L35" s="15"/>
      <c r="M35" s="15"/>
      <c r="N35" s="15"/>
      <c r="O35" s="3"/>
      <c r="P35" s="23"/>
    </row>
    <row r="36" spans="1:16">
      <c r="A36" s="17" t="s">
        <v>35</v>
      </c>
      <c r="B36" s="15"/>
      <c r="C36" s="15"/>
      <c r="D36" s="15"/>
      <c r="E36" s="15"/>
      <c r="F36" s="15">
        <f>MEDIAN(F10:F34)</f>
        <v>653.19999999999993</v>
      </c>
      <c r="G36" s="15"/>
      <c r="H36" s="24"/>
      <c r="I36" s="24"/>
      <c r="J36" s="15"/>
      <c r="K36" s="15"/>
      <c r="L36" s="15">
        <f>MEDIAN(L10:L34)</f>
        <v>113.44444444444444</v>
      </c>
      <c r="M36" s="6">
        <f>MEDIAN(M10:M34)</f>
        <v>1.54605036219386E-2</v>
      </c>
      <c r="N36" s="15">
        <f>MEDIAN(N10:N34)</f>
        <v>56.36</v>
      </c>
      <c r="O36" s="22">
        <f>MEDIAN(O10:O34)</f>
        <v>0.2110799231791993</v>
      </c>
      <c r="P36" s="23"/>
    </row>
    <row r="37" spans="1:16">
      <c r="A37" s="15"/>
      <c r="B37" s="15"/>
      <c r="C37" s="15"/>
      <c r="D37" s="15"/>
      <c r="E37" s="15"/>
      <c r="F37" s="15"/>
      <c r="G37" s="15"/>
      <c r="H37" s="24"/>
      <c r="I37" s="24"/>
      <c r="J37" s="15"/>
      <c r="K37" s="15"/>
      <c r="L37" s="15"/>
      <c r="N37" s="15"/>
    </row>
    <row r="38" spans="1:16">
      <c r="A38" s="15"/>
      <c r="B38" s="15"/>
      <c r="C38" s="15"/>
      <c r="D38" s="15"/>
      <c r="E38" s="15"/>
      <c r="F38" s="15"/>
      <c r="G38" s="15"/>
      <c r="H38" s="24"/>
      <c r="I38" s="24"/>
      <c r="J38" s="15"/>
      <c r="K38" s="15"/>
      <c r="L38" s="15"/>
      <c r="N38" s="15"/>
    </row>
    <row r="39" spans="1:16">
      <c r="A39" s="15"/>
      <c r="B39" s="15"/>
      <c r="C39" s="15"/>
      <c r="D39" s="15"/>
      <c r="E39" s="15"/>
      <c r="F39" s="15"/>
      <c r="G39" s="15"/>
      <c r="H39" s="24"/>
      <c r="I39" s="24"/>
      <c r="J39" s="15"/>
      <c r="K39" s="15"/>
      <c r="L39" s="15"/>
      <c r="N39" s="15"/>
    </row>
    <row r="40" spans="1:16">
      <c r="A40" s="15"/>
      <c r="B40" s="15"/>
      <c r="C40" s="15"/>
      <c r="D40" s="15"/>
      <c r="E40" s="15"/>
      <c r="F40" s="15"/>
      <c r="G40" s="15"/>
      <c r="H40" s="24"/>
      <c r="I40" s="24"/>
      <c r="J40" s="15"/>
      <c r="K40" s="15"/>
      <c r="L40" s="15"/>
      <c r="N40" s="15"/>
    </row>
    <row r="41" spans="1:16">
      <c r="A41" s="15"/>
      <c r="B41" s="15"/>
      <c r="C41" s="15"/>
      <c r="D41" s="15"/>
      <c r="E41" s="15"/>
      <c r="F41" s="15"/>
      <c r="G41" s="15"/>
      <c r="H41" s="16"/>
      <c r="I41" s="16"/>
      <c r="J41" s="15"/>
      <c r="K41" s="15"/>
      <c r="L41" s="15"/>
      <c r="N41" s="15"/>
    </row>
    <row r="42" spans="1:1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N42" s="15"/>
    </row>
    <row r="43" spans="1:1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N43" s="15"/>
    </row>
    <row r="44" spans="1:1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N44" s="15"/>
    </row>
    <row r="45" spans="1:1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N45" s="15"/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N46" s="15"/>
    </row>
    <row r="47" spans="1:1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N47" s="15"/>
    </row>
    <row r="48" spans="1:1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N48" s="15"/>
    </row>
    <row r="49" spans="1:14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N49" s="15"/>
    </row>
    <row r="50" spans="1:1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N50" s="15"/>
    </row>
    <row r="51" spans="1:14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</sheetData>
  <sortState ref="A10:P34">
    <sortCondition descending="1" ref="L9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1"/>
  <sheetViews>
    <sheetView workbookViewId="0">
      <selection activeCell="A16" sqref="A16:XFD16"/>
    </sheetView>
  </sheetViews>
  <sheetFormatPr defaultRowHeight="14.25"/>
  <cols>
    <col min="1" max="1" width="9.125" customWidth="1"/>
    <col min="2" max="2" width="10.25" customWidth="1"/>
    <col min="3" max="3" width="11.375" customWidth="1"/>
    <col min="4" max="4" width="9.75" customWidth="1"/>
    <col min="5" max="5" width="11.75" customWidth="1"/>
    <col min="6" max="6" width="10.5" customWidth="1"/>
    <col min="7" max="11" width="8.5" customWidth="1"/>
    <col min="12" max="12" width="11.875" customWidth="1"/>
    <col min="13" max="13" width="11.5" customWidth="1"/>
    <col min="14" max="14" width="11.875" customWidth="1"/>
    <col min="15" max="15" width="12.25" customWidth="1"/>
  </cols>
  <sheetData>
    <row r="1" spans="1:16" ht="27.75">
      <c r="A1" s="1" t="s">
        <v>60</v>
      </c>
      <c r="L1" s="10" t="s">
        <v>2</v>
      </c>
      <c r="M1" s="10" t="s">
        <v>52</v>
      </c>
      <c r="N1" s="10" t="s">
        <v>6</v>
      </c>
      <c r="O1" s="8"/>
      <c r="P1" s="7"/>
    </row>
    <row r="2" spans="1:16">
      <c r="A2" s="5"/>
      <c r="L2" s="11" t="s">
        <v>7</v>
      </c>
      <c r="M2" s="11" t="s">
        <v>3</v>
      </c>
      <c r="N2" s="11"/>
      <c r="O2" s="7"/>
      <c r="P2" s="7"/>
    </row>
    <row r="3" spans="1:16">
      <c r="A3" s="2"/>
      <c r="B3" s="2"/>
      <c r="L3" s="11" t="s">
        <v>4</v>
      </c>
      <c r="M3" s="11" t="s">
        <v>4</v>
      </c>
      <c r="N3" s="11" t="s">
        <v>4</v>
      </c>
      <c r="O3" s="7"/>
      <c r="P3" s="7"/>
    </row>
    <row r="4" spans="1:16">
      <c r="A4" s="2"/>
      <c r="B4" s="2"/>
      <c r="L4" s="11" t="s">
        <v>8</v>
      </c>
      <c r="M4" s="11"/>
      <c r="N4" s="11"/>
      <c r="O4" s="7"/>
      <c r="P4" s="7"/>
    </row>
    <row r="5" spans="1:16" ht="29.25" customHeight="1">
      <c r="A5" s="2"/>
      <c r="B5" s="2"/>
      <c r="L5" s="12" t="s">
        <v>50</v>
      </c>
      <c r="M5" s="13"/>
      <c r="N5" s="13"/>
      <c r="O5" s="2"/>
    </row>
    <row r="6" spans="1:16">
      <c r="I6" s="1" t="s">
        <v>46</v>
      </c>
      <c r="J6" s="1"/>
      <c r="L6" s="9"/>
      <c r="M6" s="9"/>
      <c r="N6" s="9"/>
      <c r="O6" s="2"/>
    </row>
    <row r="7" spans="1:16">
      <c r="D7" s="1" t="s">
        <v>47</v>
      </c>
      <c r="E7" s="1" t="s">
        <v>54</v>
      </c>
      <c r="G7" s="1" t="s">
        <v>91</v>
      </c>
      <c r="J7" s="1" t="s">
        <v>37</v>
      </c>
      <c r="L7" s="9"/>
      <c r="M7" s="9"/>
      <c r="N7" s="9"/>
      <c r="O7" s="2"/>
    </row>
    <row r="8" spans="1:16">
      <c r="L8" s="9"/>
      <c r="M8" s="9"/>
      <c r="N8" s="9"/>
      <c r="O8" s="2"/>
    </row>
    <row r="9" spans="1:16">
      <c r="A9" s="1" t="s">
        <v>12</v>
      </c>
      <c r="B9" t="s">
        <v>13</v>
      </c>
      <c r="C9" s="1" t="s">
        <v>14</v>
      </c>
      <c r="D9" s="1" t="s">
        <v>15</v>
      </c>
      <c r="E9" s="1" t="s">
        <v>51</v>
      </c>
      <c r="F9" s="27" t="s">
        <v>16</v>
      </c>
      <c r="G9" s="1" t="s">
        <v>0</v>
      </c>
      <c r="H9" s="1" t="s">
        <v>11</v>
      </c>
      <c r="I9" s="1" t="s">
        <v>17</v>
      </c>
      <c r="J9" s="1" t="s">
        <v>31</v>
      </c>
      <c r="K9" s="1" t="s">
        <v>18</v>
      </c>
      <c r="L9" s="28" t="s">
        <v>57</v>
      </c>
      <c r="M9" s="25" t="s">
        <v>53</v>
      </c>
      <c r="N9" s="1" t="s">
        <v>9</v>
      </c>
      <c r="O9" s="27" t="s">
        <v>58</v>
      </c>
      <c r="P9" s="1"/>
    </row>
    <row r="10" spans="1:16">
      <c r="A10" s="15" t="s">
        <v>71</v>
      </c>
      <c r="B10" s="33">
        <v>445.2</v>
      </c>
      <c r="C10" s="34">
        <v>21130</v>
      </c>
      <c r="D10" s="15">
        <v>5</v>
      </c>
      <c r="E10" s="15">
        <f>C10*D10*0.08</f>
        <v>8452</v>
      </c>
      <c r="F10" s="35">
        <f>B10*D10</f>
        <v>2226</v>
      </c>
      <c r="G10" s="15" t="s">
        <v>72</v>
      </c>
      <c r="H10" s="24">
        <v>3.6</v>
      </c>
      <c r="I10" s="24">
        <v>3.6</v>
      </c>
      <c r="J10" s="15">
        <v>5</v>
      </c>
      <c r="K10" s="35">
        <f>(D10*J10)</f>
        <v>25</v>
      </c>
      <c r="L10" s="15">
        <f>F10/(H10+I10)</f>
        <v>309.16666666666669</v>
      </c>
      <c r="M10" s="22">
        <f>B10/C10</f>
        <v>2.1069569332702317E-2</v>
      </c>
      <c r="N10" s="15">
        <f>F10/K10</f>
        <v>89.04</v>
      </c>
      <c r="O10" s="22">
        <f>F10/E10</f>
        <v>0.263369616658779</v>
      </c>
      <c r="P10" s="5"/>
    </row>
    <row r="11" spans="1:16">
      <c r="A11" s="15" t="s">
        <v>38</v>
      </c>
      <c r="B11" s="33">
        <v>2041.2</v>
      </c>
      <c r="C11" s="34">
        <v>145310</v>
      </c>
      <c r="D11" s="15">
        <v>1</v>
      </c>
      <c r="E11" s="15">
        <f>C11*D11*0.07</f>
        <v>10171.700000000001</v>
      </c>
      <c r="F11" s="35">
        <f>B11*D11</f>
        <v>2041.2</v>
      </c>
      <c r="G11" s="15" t="s">
        <v>72</v>
      </c>
      <c r="H11" s="24">
        <v>3.6</v>
      </c>
      <c r="I11" s="24">
        <v>3.6</v>
      </c>
      <c r="J11" s="15">
        <v>10</v>
      </c>
      <c r="K11" s="15">
        <f>(D11*J11)</f>
        <v>10</v>
      </c>
      <c r="L11" s="15">
        <f>F11/(H11+I11)</f>
        <v>283.5</v>
      </c>
      <c r="M11" s="22">
        <f>B11/C11</f>
        <v>1.4047209414355517E-2</v>
      </c>
      <c r="N11" s="15">
        <f>F11/K11</f>
        <v>204.12</v>
      </c>
      <c r="O11" s="22">
        <f>F11/E11</f>
        <v>0.20067442020507878</v>
      </c>
      <c r="P11" s="5"/>
    </row>
    <row r="12" spans="1:16">
      <c r="A12" s="36" t="s">
        <v>74</v>
      </c>
      <c r="B12" s="33">
        <v>61.5</v>
      </c>
      <c r="C12" s="34">
        <v>3436</v>
      </c>
      <c r="D12" s="15">
        <v>10</v>
      </c>
      <c r="E12" s="15">
        <f>C12*D12*0.07</f>
        <v>2405.2000000000003</v>
      </c>
      <c r="F12" s="15">
        <f>B12*D12</f>
        <v>615</v>
      </c>
      <c r="G12" s="15" t="s">
        <v>72</v>
      </c>
      <c r="H12" s="24">
        <v>1.2</v>
      </c>
      <c r="I12" s="24">
        <v>1.2</v>
      </c>
      <c r="J12" s="15">
        <v>1</v>
      </c>
      <c r="K12" s="15">
        <f>(D12*J12)</f>
        <v>10</v>
      </c>
      <c r="L12" s="15">
        <f>F12/(H12+I12)</f>
        <v>256.25</v>
      </c>
      <c r="M12" s="20">
        <f>B12/C12</f>
        <v>1.7898719441210711E-2</v>
      </c>
      <c r="N12" s="15">
        <f>F12/K12</f>
        <v>61.5</v>
      </c>
      <c r="O12" s="22">
        <f>F12/E12</f>
        <v>0.25569599201729581</v>
      </c>
      <c r="P12" s="5"/>
    </row>
    <row r="13" spans="1:16">
      <c r="A13" s="17" t="s">
        <v>75</v>
      </c>
      <c r="B13" s="33">
        <v>273.8</v>
      </c>
      <c r="C13" s="34">
        <v>10300</v>
      </c>
      <c r="D13" s="15">
        <v>10</v>
      </c>
      <c r="E13" s="15">
        <f>C13*D13*0.09</f>
        <v>9270</v>
      </c>
      <c r="F13" s="35">
        <f>B13*D13</f>
        <v>2738</v>
      </c>
      <c r="G13" s="15" t="s">
        <v>76</v>
      </c>
      <c r="H13" s="24">
        <f>C13*D13*0.000054</f>
        <v>5.5619999999999994</v>
      </c>
      <c r="I13" s="24">
        <f>D13*C13*0.000054</f>
        <v>5.5619999999999994</v>
      </c>
      <c r="J13" s="15">
        <v>5</v>
      </c>
      <c r="K13" s="35">
        <f>(D13*J13)</f>
        <v>50</v>
      </c>
      <c r="L13" s="15">
        <f>F13/(H13+I13)</f>
        <v>246.13448399856171</v>
      </c>
      <c r="M13" s="22">
        <f>B13/C13</f>
        <v>2.6582524271844661E-2</v>
      </c>
      <c r="N13" s="15">
        <f>F13/K13</f>
        <v>54.76</v>
      </c>
      <c r="O13" s="22">
        <f>F13/E13</f>
        <v>0.29536138079827401</v>
      </c>
    </row>
    <row r="14" spans="1:16" s="21" customFormat="1">
      <c r="A14" s="15" t="s">
        <v>73</v>
      </c>
      <c r="B14" s="33">
        <v>106.8</v>
      </c>
      <c r="C14" s="34">
        <v>6299</v>
      </c>
      <c r="D14" s="15">
        <v>10</v>
      </c>
      <c r="E14" s="15">
        <f>C14*D14*0.07</f>
        <v>4409.3</v>
      </c>
      <c r="F14" s="35">
        <f>B14*D14</f>
        <v>1068</v>
      </c>
      <c r="G14" s="15" t="s">
        <v>72</v>
      </c>
      <c r="H14" s="24">
        <v>2.4</v>
      </c>
      <c r="I14" s="24">
        <v>2.4</v>
      </c>
      <c r="J14" s="15">
        <v>1</v>
      </c>
      <c r="K14" s="15">
        <f>(D14*J14)</f>
        <v>10</v>
      </c>
      <c r="L14" s="15">
        <f>F14/(H14+I14)</f>
        <v>222.5</v>
      </c>
      <c r="M14" s="22">
        <f>B14/C14</f>
        <v>1.6955072233687887E-2</v>
      </c>
      <c r="N14" s="15">
        <f>F14/K14</f>
        <v>106.8</v>
      </c>
      <c r="O14" s="22">
        <f>F14/E14</f>
        <v>0.24221531762411266</v>
      </c>
      <c r="P14"/>
    </row>
    <row r="15" spans="1:16" s="21" customFormat="1">
      <c r="A15" s="15" t="s">
        <v>39</v>
      </c>
      <c r="B15" s="33">
        <v>339.7</v>
      </c>
      <c r="C15" s="34">
        <v>20370</v>
      </c>
      <c r="D15" s="15">
        <v>5</v>
      </c>
      <c r="E15" s="15">
        <f>C15*D15*0.08</f>
        <v>8148</v>
      </c>
      <c r="F15" s="35">
        <f>B15*D15</f>
        <v>1698.5</v>
      </c>
      <c r="G15" s="15" t="s">
        <v>40</v>
      </c>
      <c r="H15" s="24">
        <f>C15*D15*0.000048</f>
        <v>4.8887999999999998</v>
      </c>
      <c r="I15" s="24">
        <f>D15*C15*0.000048</f>
        <v>4.8887999999999998</v>
      </c>
      <c r="J15" s="15">
        <v>5</v>
      </c>
      <c r="K15" s="35">
        <f>(D15*J15)</f>
        <v>25</v>
      </c>
      <c r="L15" s="15">
        <f>F15/(H15+I15)</f>
        <v>173.71338569792178</v>
      </c>
      <c r="M15" s="22">
        <f>B15/C15</f>
        <v>1.667648502700049E-2</v>
      </c>
      <c r="N15" s="15">
        <f>F15/K15</f>
        <v>67.94</v>
      </c>
      <c r="O15" s="22">
        <f>F15/E15</f>
        <v>0.20845606283750615</v>
      </c>
      <c r="P15" s="5"/>
    </row>
    <row r="16" spans="1:16" s="21" customFormat="1">
      <c r="A16" s="36" t="s">
        <v>61</v>
      </c>
      <c r="B16" s="33">
        <v>56.36</v>
      </c>
      <c r="C16" s="34">
        <v>3141</v>
      </c>
      <c r="D16" s="15">
        <v>10</v>
      </c>
      <c r="E16" s="15">
        <f>C16*D16*0.07</f>
        <v>2198.7000000000003</v>
      </c>
      <c r="F16" s="15">
        <f>B16*D16</f>
        <v>563.6</v>
      </c>
      <c r="G16" s="15" t="s">
        <v>72</v>
      </c>
      <c r="H16" s="24">
        <v>1.8</v>
      </c>
      <c r="I16" s="24">
        <v>1.8</v>
      </c>
      <c r="J16" s="15">
        <v>1</v>
      </c>
      <c r="K16" s="15">
        <f>(D16*J16)</f>
        <v>10</v>
      </c>
      <c r="L16" s="15">
        <f>F16/(H16+I16)</f>
        <v>156.55555555555557</v>
      </c>
      <c r="M16" s="20">
        <f>B16/C16</f>
        <v>1.7943330149633875E-2</v>
      </c>
      <c r="N16" s="15">
        <f>F16/K16</f>
        <v>56.36</v>
      </c>
      <c r="O16" s="22">
        <f>F16/E16</f>
        <v>0.25633328785191245</v>
      </c>
      <c r="P16" s="5"/>
    </row>
    <row r="17" spans="1:16" s="21" customFormat="1">
      <c r="A17" s="15" t="s">
        <v>77</v>
      </c>
      <c r="B17" s="33">
        <v>193.3</v>
      </c>
      <c r="C17" s="34">
        <v>18890</v>
      </c>
      <c r="D17" s="15">
        <v>5</v>
      </c>
      <c r="E17" s="15">
        <f>C17*D17*0.07</f>
        <v>6611.5000000000009</v>
      </c>
      <c r="F17" s="15">
        <f>B17*D17</f>
        <v>966.5</v>
      </c>
      <c r="G17" s="15" t="s">
        <v>72</v>
      </c>
      <c r="H17" s="24">
        <v>3.6</v>
      </c>
      <c r="I17" s="24">
        <v>3.6</v>
      </c>
      <c r="J17" s="15">
        <v>5</v>
      </c>
      <c r="K17" s="35">
        <f>(D17*J17)</f>
        <v>25</v>
      </c>
      <c r="L17" s="15">
        <f>F17/(H17+I17)</f>
        <v>134.23611111111111</v>
      </c>
      <c r="M17" s="22">
        <f>B17/C17</f>
        <v>1.0232927474854421E-2</v>
      </c>
      <c r="N17" s="35">
        <f>F17/K17</f>
        <v>38.659999999999997</v>
      </c>
      <c r="O17" s="37">
        <f>F17/E17</f>
        <v>0.14618467821220599</v>
      </c>
      <c r="P17" s="5"/>
    </row>
    <row r="18" spans="1:16">
      <c r="A18" s="36" t="s">
        <v>90</v>
      </c>
      <c r="B18" s="33">
        <v>47.62</v>
      </c>
      <c r="C18" s="34">
        <v>2537</v>
      </c>
      <c r="D18" s="15">
        <v>10</v>
      </c>
      <c r="E18" s="15">
        <f>C18*D18*0.06</f>
        <v>1522.2</v>
      </c>
      <c r="F18" s="15">
        <f>B18*D18</f>
        <v>476.2</v>
      </c>
      <c r="G18" s="15" t="s">
        <v>72</v>
      </c>
      <c r="H18" s="24">
        <v>1.8</v>
      </c>
      <c r="I18" s="24">
        <v>1.8</v>
      </c>
      <c r="J18" s="15">
        <v>1</v>
      </c>
      <c r="K18" s="15">
        <f>(D18*J18)</f>
        <v>10</v>
      </c>
      <c r="L18" s="15">
        <f>F18/(H18+I18)</f>
        <v>132.27777777777777</v>
      </c>
      <c r="M18" s="20">
        <f>B18/C18</f>
        <v>1.8770201024832477E-2</v>
      </c>
      <c r="N18" s="15">
        <f>F18/K18</f>
        <v>47.62</v>
      </c>
      <c r="O18" s="22">
        <f>F18/E18</f>
        <v>0.31283668374720797</v>
      </c>
      <c r="P18" s="21"/>
    </row>
    <row r="19" spans="1:16" s="21" customFormat="1">
      <c r="A19" s="15" t="s">
        <v>78</v>
      </c>
      <c r="B19" s="33">
        <v>714.4</v>
      </c>
      <c r="C19" s="34">
        <v>48350</v>
      </c>
      <c r="D19" s="15">
        <v>5</v>
      </c>
      <c r="E19" s="15">
        <f>C19*D19*0.07</f>
        <v>16922.5</v>
      </c>
      <c r="F19" s="35">
        <f>B19*D19</f>
        <v>3572</v>
      </c>
      <c r="G19" s="15" t="s">
        <v>79</v>
      </c>
      <c r="H19" s="24">
        <f>C19*D19*0.00006</f>
        <v>14.505000000000001</v>
      </c>
      <c r="I19" s="24">
        <f>D19*C19*0.00006</f>
        <v>14.505000000000001</v>
      </c>
      <c r="J19" s="15">
        <v>10</v>
      </c>
      <c r="K19" s="35">
        <f>(D19*J19)</f>
        <v>50</v>
      </c>
      <c r="L19" s="15">
        <f>F19/(H19+I19)</f>
        <v>123.12995518786624</v>
      </c>
      <c r="M19" s="22">
        <f>B19/C19</f>
        <v>1.477559462254395E-2</v>
      </c>
      <c r="N19" s="15">
        <f>F19/K19</f>
        <v>71.44</v>
      </c>
      <c r="O19" s="22">
        <f>F19/E19</f>
        <v>0.2110799231791993</v>
      </c>
      <c r="P19" s="5"/>
    </row>
    <row r="20" spans="1:16" s="21" customFormat="1">
      <c r="A20" s="15" t="s">
        <v>80</v>
      </c>
      <c r="B20" s="33">
        <v>72.239999999999995</v>
      </c>
      <c r="C20" s="34">
        <v>5518</v>
      </c>
      <c r="D20" s="15">
        <v>10</v>
      </c>
      <c r="E20" s="15">
        <f>C20*D20*0.07</f>
        <v>3862.6000000000004</v>
      </c>
      <c r="F20" s="15">
        <f>B20*D20</f>
        <v>722.4</v>
      </c>
      <c r="G20" s="15" t="s">
        <v>72</v>
      </c>
      <c r="H20" s="24">
        <v>3</v>
      </c>
      <c r="I20" s="24">
        <v>3</v>
      </c>
      <c r="J20" s="15">
        <v>2</v>
      </c>
      <c r="K20" s="35">
        <f>(D20*J20)</f>
        <v>20</v>
      </c>
      <c r="L20" s="15">
        <f>F20/(H20+I20)</f>
        <v>120.39999999999999</v>
      </c>
      <c r="M20" s="22">
        <f>B20/C20</f>
        <v>1.3091699891264951E-2</v>
      </c>
      <c r="N20" s="35">
        <f>F20/K20</f>
        <v>36.119999999999997</v>
      </c>
      <c r="O20" s="22">
        <f>F20/E20</f>
        <v>0.18702428416092784</v>
      </c>
      <c r="P20" s="5"/>
    </row>
    <row r="21" spans="1:16" s="23" customFormat="1">
      <c r="A21" s="36" t="s">
        <v>81</v>
      </c>
      <c r="B21" s="33">
        <v>52.38</v>
      </c>
      <c r="C21" s="34">
        <v>3524</v>
      </c>
      <c r="D21" s="15">
        <v>10</v>
      </c>
      <c r="E21" s="15">
        <f>C21*D21*0.07</f>
        <v>2466.8000000000002</v>
      </c>
      <c r="F21" s="15">
        <f>B21*D21</f>
        <v>523.80000000000007</v>
      </c>
      <c r="G21" s="15" t="s">
        <v>72</v>
      </c>
      <c r="H21" s="24">
        <v>2.4</v>
      </c>
      <c r="I21" s="24">
        <v>2.4</v>
      </c>
      <c r="J21" s="15">
        <v>1</v>
      </c>
      <c r="K21" s="15">
        <f>(D21*J21)</f>
        <v>10</v>
      </c>
      <c r="L21" s="15">
        <f>F21/(H21+I21)</f>
        <v>109.12500000000001</v>
      </c>
      <c r="M21" s="22">
        <f>B21/C21</f>
        <v>1.4863791146424518E-2</v>
      </c>
      <c r="N21" s="15">
        <f>F21/K21</f>
        <v>52.38000000000001</v>
      </c>
      <c r="O21" s="22">
        <f>F21/E21</f>
        <v>0.21233987352035028</v>
      </c>
    </row>
    <row r="22" spans="1:16" s="23" customFormat="1">
      <c r="A22" s="32" t="s">
        <v>62</v>
      </c>
      <c r="B22" s="33">
        <v>103.6</v>
      </c>
      <c r="C22" s="34">
        <v>6945</v>
      </c>
      <c r="D22" s="15">
        <v>5</v>
      </c>
      <c r="E22" s="15">
        <f>C22*D22*0.07</f>
        <v>2430.7500000000005</v>
      </c>
      <c r="F22" s="15">
        <f>B22*D22</f>
        <v>518</v>
      </c>
      <c r="G22" s="15" t="s">
        <v>72</v>
      </c>
      <c r="H22" s="24">
        <v>2.4</v>
      </c>
      <c r="I22" s="24">
        <v>2.4</v>
      </c>
      <c r="J22" s="15">
        <v>5</v>
      </c>
      <c r="K22" s="35">
        <f>(D22*J22)</f>
        <v>25</v>
      </c>
      <c r="L22" s="15">
        <f>F22/(H22+I22)</f>
        <v>107.91666666666667</v>
      </c>
      <c r="M22" s="22">
        <f>B22/C22</f>
        <v>1.4917206623470122E-2</v>
      </c>
      <c r="N22" s="35">
        <f>F22/K22</f>
        <v>20.72</v>
      </c>
      <c r="O22" s="22">
        <f>F22/E22</f>
        <v>0.21310295176385885</v>
      </c>
    </row>
    <row r="23" spans="1:16" s="4" customFormat="1">
      <c r="A23" s="32" t="s">
        <v>66</v>
      </c>
      <c r="B23" s="33">
        <v>44.82</v>
      </c>
      <c r="C23" s="34">
        <v>2899</v>
      </c>
      <c r="D23" s="15">
        <v>10</v>
      </c>
      <c r="E23" s="15">
        <f>C23*D23*0.07</f>
        <v>2029.3000000000002</v>
      </c>
      <c r="F23" s="15">
        <f>B23*D23</f>
        <v>448.2</v>
      </c>
      <c r="G23" s="15" t="s">
        <v>72</v>
      </c>
      <c r="H23" s="24">
        <v>2.4</v>
      </c>
      <c r="I23" s="24">
        <v>2.4</v>
      </c>
      <c r="J23" s="15">
        <v>1</v>
      </c>
      <c r="K23" s="15">
        <f>(D23*J23)</f>
        <v>10</v>
      </c>
      <c r="L23" s="35">
        <f>F23/(H23+I23)</f>
        <v>93.375</v>
      </c>
      <c r="M23" s="20">
        <f>B23/C23</f>
        <v>1.54605036219386E-2</v>
      </c>
      <c r="N23" s="15">
        <f>F23/K23</f>
        <v>44.82</v>
      </c>
      <c r="O23" s="22">
        <f>F23/E23</f>
        <v>0.22086433745626569</v>
      </c>
      <c r="P23" s="5"/>
    </row>
    <row r="24" spans="1:16">
      <c r="A24" s="17" t="s">
        <v>44</v>
      </c>
      <c r="B24" s="33">
        <v>61.26</v>
      </c>
      <c r="C24" s="34">
        <v>4924</v>
      </c>
      <c r="D24" s="15">
        <v>10</v>
      </c>
      <c r="E24" s="15">
        <f>C24*D24*0.05</f>
        <v>2462</v>
      </c>
      <c r="F24" s="15">
        <f>B24*D24</f>
        <v>612.6</v>
      </c>
      <c r="G24" s="15" t="s">
        <v>72</v>
      </c>
      <c r="H24" s="24">
        <v>3.6</v>
      </c>
      <c r="I24" s="24">
        <v>3.6</v>
      </c>
      <c r="J24" s="15">
        <v>1</v>
      </c>
      <c r="K24" s="15">
        <f>(D24*J24)</f>
        <v>10</v>
      </c>
      <c r="L24" s="35">
        <f>F24/(H24+I24)</f>
        <v>85.083333333333329</v>
      </c>
      <c r="M24" s="22">
        <f>B24/C24</f>
        <v>1.244110479285134E-2</v>
      </c>
      <c r="N24" s="15">
        <f>F24/K24</f>
        <v>61.260000000000005</v>
      </c>
      <c r="O24" s="22">
        <f>F24/E24</f>
        <v>0.2488220958570268</v>
      </c>
      <c r="P24" s="23"/>
    </row>
    <row r="25" spans="1:16">
      <c r="A25" s="15" t="s">
        <v>64</v>
      </c>
      <c r="B25" s="33">
        <v>65.44</v>
      </c>
      <c r="C25" s="34">
        <v>3232</v>
      </c>
      <c r="D25" s="15">
        <v>10</v>
      </c>
      <c r="E25" s="15">
        <f>C25*D25*0.08</f>
        <v>2585.6</v>
      </c>
      <c r="F25" s="15">
        <f>B25*D25</f>
        <v>654.4</v>
      </c>
      <c r="G25" s="15" t="s">
        <v>84</v>
      </c>
      <c r="H25" s="24">
        <f>C25*D25*0.00012</f>
        <v>3.8784000000000001</v>
      </c>
      <c r="I25" s="24">
        <f>D25*C25*0.00012</f>
        <v>3.8784000000000001</v>
      </c>
      <c r="J25" s="15">
        <v>2</v>
      </c>
      <c r="K25" s="35">
        <f>(D25*J25)</f>
        <v>20</v>
      </c>
      <c r="L25" s="35">
        <f>F25/(H25+I25)</f>
        <v>84.364686468646866</v>
      </c>
      <c r="M25" s="20">
        <f>B25/C25</f>
        <v>2.0247524752475248E-2</v>
      </c>
      <c r="N25" s="35">
        <f>F25/K25</f>
        <v>32.72</v>
      </c>
      <c r="O25" s="22">
        <f>F25/E25</f>
        <v>0.2530940594059406</v>
      </c>
      <c r="P25" s="26"/>
    </row>
    <row r="26" spans="1:16">
      <c r="A26" s="15" t="s">
        <v>63</v>
      </c>
      <c r="B26" s="33">
        <v>112.98</v>
      </c>
      <c r="C26" s="34">
        <v>9345</v>
      </c>
      <c r="D26" s="15">
        <v>5</v>
      </c>
      <c r="E26" s="15">
        <f>C26*D26*0.07</f>
        <v>3270.7500000000005</v>
      </c>
      <c r="F26" s="15">
        <f>B26*D26</f>
        <v>564.9</v>
      </c>
      <c r="G26" s="15" t="s">
        <v>82</v>
      </c>
      <c r="H26" s="24">
        <f>C26*D26*0.000072</f>
        <v>3.3642000000000003</v>
      </c>
      <c r="I26" s="24">
        <f>D26*C26*0.000072</f>
        <v>3.3642000000000003</v>
      </c>
      <c r="J26" s="15">
        <v>1</v>
      </c>
      <c r="K26" s="15">
        <f>(D26*J26)</f>
        <v>5</v>
      </c>
      <c r="L26" s="35">
        <f>F26/(H26+I26)</f>
        <v>83.957553058676638</v>
      </c>
      <c r="M26" s="22">
        <f>B26/C26</f>
        <v>1.2089887640449439E-2</v>
      </c>
      <c r="N26" s="15">
        <f>F26/K26</f>
        <v>112.97999999999999</v>
      </c>
      <c r="O26" s="22">
        <f>F26/E26</f>
        <v>0.17271268057784908</v>
      </c>
      <c r="P26" s="23"/>
    </row>
    <row r="27" spans="1:16">
      <c r="A27" s="32" t="s">
        <v>65</v>
      </c>
      <c r="B27" s="33">
        <v>68</v>
      </c>
      <c r="C27" s="34">
        <v>3981</v>
      </c>
      <c r="D27" s="15">
        <v>10</v>
      </c>
      <c r="E27" s="15">
        <f>C27*D27*0.09</f>
        <v>3582.9</v>
      </c>
      <c r="F27" s="15">
        <f>B27*D27</f>
        <v>680</v>
      </c>
      <c r="G27" s="15" t="s">
        <v>84</v>
      </c>
      <c r="H27" s="24">
        <f>C27*D27*0.00012</f>
        <v>4.7772000000000006</v>
      </c>
      <c r="I27" s="24">
        <f>D27*C27*0.00012</f>
        <v>4.7772000000000006</v>
      </c>
      <c r="J27" s="15">
        <v>1</v>
      </c>
      <c r="K27" s="15">
        <f>(D27*J27)</f>
        <v>10</v>
      </c>
      <c r="L27" s="35">
        <f>F27/(H27+I27)</f>
        <v>71.171397471322109</v>
      </c>
      <c r="M27" s="20">
        <f>B27/C27</f>
        <v>1.7081135393117307E-2</v>
      </c>
      <c r="N27" s="15">
        <f>F27/K27</f>
        <v>68</v>
      </c>
      <c r="O27" s="22">
        <f>F27/E27</f>
        <v>0.18979039325685895</v>
      </c>
      <c r="P27" s="23"/>
    </row>
    <row r="28" spans="1:16">
      <c r="A28" s="15" t="s">
        <v>25</v>
      </c>
      <c r="B28" s="33">
        <v>30.88</v>
      </c>
      <c r="C28" s="34">
        <v>3668</v>
      </c>
      <c r="D28" s="15">
        <v>15</v>
      </c>
      <c r="E28" s="15">
        <f>C28*D28*0.06</f>
        <v>3301.2</v>
      </c>
      <c r="F28" s="15">
        <f>B28*D28</f>
        <v>463.2</v>
      </c>
      <c r="G28" s="15" t="s">
        <v>42</v>
      </c>
      <c r="H28" s="24">
        <f>C28*D28*0.00006</f>
        <v>3.3012000000000001</v>
      </c>
      <c r="I28" s="24">
        <f>D28*C28*0.00006</f>
        <v>3.3012000000000001</v>
      </c>
      <c r="J28" s="15">
        <v>1</v>
      </c>
      <c r="K28" s="15">
        <f>(D28*J28)</f>
        <v>15</v>
      </c>
      <c r="L28" s="35">
        <f>F28/(H28+I28)</f>
        <v>70.156306797528174</v>
      </c>
      <c r="M28" s="22">
        <f>B28/C28</f>
        <v>8.418756815703381E-3</v>
      </c>
      <c r="N28" s="35">
        <f>F28/K28</f>
        <v>30.88</v>
      </c>
      <c r="O28" s="37">
        <f>F28/E28</f>
        <v>0.14031261359505634</v>
      </c>
      <c r="P28" s="4"/>
    </row>
    <row r="29" spans="1:16">
      <c r="A29" s="15" t="s">
        <v>85</v>
      </c>
      <c r="B29" s="33">
        <v>67.52</v>
      </c>
      <c r="C29" s="34">
        <v>4031</v>
      </c>
      <c r="D29" s="15">
        <v>10</v>
      </c>
      <c r="E29" s="15">
        <f>C29*D29*0.08</f>
        <v>3224.8</v>
      </c>
      <c r="F29" s="15">
        <f>B29*D29</f>
        <v>675.19999999999993</v>
      </c>
      <c r="G29" s="15" t="s">
        <v>84</v>
      </c>
      <c r="H29" s="24">
        <f>C29*D29*0.00012</f>
        <v>4.8372000000000002</v>
      </c>
      <c r="I29" s="24">
        <f>D29*C29*0.00012</f>
        <v>4.8372000000000002</v>
      </c>
      <c r="J29" s="15">
        <v>1</v>
      </c>
      <c r="K29" s="15">
        <f>(D29*J29)</f>
        <v>10</v>
      </c>
      <c r="L29" s="35">
        <f>F29/(H29+I29)</f>
        <v>69.792441908542116</v>
      </c>
      <c r="M29" s="20">
        <f>B29/C29</f>
        <v>1.675018605805011E-2</v>
      </c>
      <c r="N29" s="15">
        <f>F29/K29</f>
        <v>67.52</v>
      </c>
      <c r="O29" s="22">
        <f>F29/E29</f>
        <v>0.20937732572562637</v>
      </c>
      <c r="P29" s="23"/>
    </row>
    <row r="30" spans="1:16">
      <c r="A30" s="17" t="s">
        <v>83</v>
      </c>
      <c r="B30" s="33">
        <v>321.22000000000003</v>
      </c>
      <c r="C30" s="34">
        <v>10309</v>
      </c>
      <c r="D30" s="15">
        <v>10</v>
      </c>
      <c r="E30" s="15">
        <f>C30*D30*0.11</f>
        <v>11339.9</v>
      </c>
      <c r="F30" s="35">
        <f>B30*D30</f>
        <v>3212.2000000000003</v>
      </c>
      <c r="G30" s="15" t="s">
        <v>72</v>
      </c>
      <c r="H30" s="24">
        <v>24</v>
      </c>
      <c r="I30" s="24">
        <v>24</v>
      </c>
      <c r="J30" s="15">
        <v>1</v>
      </c>
      <c r="K30" s="15">
        <f>(D30*J30)</f>
        <v>10</v>
      </c>
      <c r="L30" s="15">
        <f>F30/(H30+I30)</f>
        <v>66.920833333333334</v>
      </c>
      <c r="M30" s="22">
        <f>B30/C30</f>
        <v>3.1159181297895047E-2</v>
      </c>
      <c r="N30" s="15">
        <f>F30/K30</f>
        <v>321.22000000000003</v>
      </c>
      <c r="O30" s="22">
        <f>F30/E30</f>
        <v>0.28326528452631861</v>
      </c>
      <c r="P30" s="31"/>
    </row>
    <row r="31" spans="1:16">
      <c r="A31" s="32" t="s">
        <v>70</v>
      </c>
      <c r="B31" s="33">
        <v>19.8</v>
      </c>
      <c r="C31" s="34">
        <v>1472</v>
      </c>
      <c r="D31" s="15">
        <v>20</v>
      </c>
      <c r="E31" s="15">
        <f>C31*D31*0.07</f>
        <v>2060.8000000000002</v>
      </c>
      <c r="F31" s="15">
        <f>B31*D31</f>
        <v>396</v>
      </c>
      <c r="G31" s="15" t="s">
        <v>72</v>
      </c>
      <c r="H31" s="24">
        <v>3.6</v>
      </c>
      <c r="I31" s="24">
        <v>3.6</v>
      </c>
      <c r="J31" s="15">
        <v>1</v>
      </c>
      <c r="K31" s="35">
        <f>(D31*J31)</f>
        <v>20</v>
      </c>
      <c r="L31" s="35">
        <f>F31/(H31+I31)</f>
        <v>55</v>
      </c>
      <c r="M31" s="22">
        <f>B31/C31</f>
        <v>1.345108695652174E-2</v>
      </c>
      <c r="N31" s="35">
        <f>F31/K31</f>
        <v>19.8</v>
      </c>
      <c r="O31" s="22">
        <f>F31/E31</f>
        <v>0.19215838509316768</v>
      </c>
      <c r="P31" s="5"/>
    </row>
    <row r="32" spans="1:16">
      <c r="A32" s="32" t="s">
        <v>67</v>
      </c>
      <c r="B32" s="33">
        <v>71.52</v>
      </c>
      <c r="C32" s="34">
        <v>6004</v>
      </c>
      <c r="D32" s="15">
        <v>5</v>
      </c>
      <c r="E32" s="15">
        <f>C32*D32*0.06</f>
        <v>1801.2</v>
      </c>
      <c r="F32" s="15">
        <f>B32*D32</f>
        <v>357.59999999999997</v>
      </c>
      <c r="G32" s="15" t="s">
        <v>72</v>
      </c>
      <c r="H32" s="24">
        <v>3.6</v>
      </c>
      <c r="I32" s="24">
        <v>3.6</v>
      </c>
      <c r="J32" s="15">
        <v>2</v>
      </c>
      <c r="K32" s="15">
        <f>(D32*J32)</f>
        <v>10</v>
      </c>
      <c r="L32" s="35">
        <f>F32/(H32+I32)</f>
        <v>49.666666666666657</v>
      </c>
      <c r="M32" s="22">
        <f>B32/C32</f>
        <v>1.1912058627581611E-2</v>
      </c>
      <c r="N32" s="35">
        <f>F32/K32</f>
        <v>35.76</v>
      </c>
      <c r="O32" s="22">
        <f>F32/E32</f>
        <v>0.19853431045969352</v>
      </c>
      <c r="P32" s="5"/>
    </row>
    <row r="33" spans="1:16">
      <c r="A33" s="32" t="s">
        <v>68</v>
      </c>
      <c r="B33" s="33">
        <v>14.24</v>
      </c>
      <c r="C33" s="34">
        <v>1860</v>
      </c>
      <c r="D33" s="15">
        <v>10</v>
      </c>
      <c r="E33" s="15">
        <f>C33*D33*0.07</f>
        <v>1302.0000000000002</v>
      </c>
      <c r="F33" s="15">
        <f>B33*D33</f>
        <v>142.4</v>
      </c>
      <c r="G33" s="15" t="s">
        <v>72</v>
      </c>
      <c r="H33" s="24">
        <v>1.44</v>
      </c>
      <c r="I33" s="24">
        <v>1.44</v>
      </c>
      <c r="J33" s="15">
        <v>1</v>
      </c>
      <c r="K33" s="15">
        <f>(D33*J33)</f>
        <v>10</v>
      </c>
      <c r="L33" s="35">
        <f>F33/(H33+I33)</f>
        <v>49.44444444444445</v>
      </c>
      <c r="M33" s="22">
        <f>B33/C33</f>
        <v>7.6559139784946242E-3</v>
      </c>
      <c r="N33" s="35">
        <f>F33/K33</f>
        <v>14.24</v>
      </c>
      <c r="O33" s="37">
        <f>F33/E33</f>
        <v>0.10937019969278032</v>
      </c>
      <c r="P33" s="23"/>
    </row>
    <row r="34" spans="1:16">
      <c r="A34" s="32" t="s">
        <v>69</v>
      </c>
      <c r="B34" s="33">
        <v>65.319999999999993</v>
      </c>
      <c r="C34" s="34">
        <v>4157</v>
      </c>
      <c r="D34" s="15">
        <v>10</v>
      </c>
      <c r="E34" s="15">
        <f>C34*D34*0.08</f>
        <v>3325.6</v>
      </c>
      <c r="F34" s="15">
        <f>B34*D34</f>
        <v>653.19999999999993</v>
      </c>
      <c r="G34" s="15" t="s">
        <v>86</v>
      </c>
      <c r="H34" s="24">
        <f>C34*D34*0.00018</f>
        <v>7.4826000000000006</v>
      </c>
      <c r="I34" s="24">
        <f>D34*C34*0.00018</f>
        <v>7.4826000000000006</v>
      </c>
      <c r="J34" s="15">
        <v>1</v>
      </c>
      <c r="K34" s="15">
        <f>(D34*J34)</f>
        <v>10</v>
      </c>
      <c r="L34" s="35">
        <f>F34/(H34+I34)</f>
        <v>43.647929863951028</v>
      </c>
      <c r="M34" s="20">
        <f>B34/C34</f>
        <v>1.5713254751022369E-2</v>
      </c>
      <c r="N34" s="15">
        <f>F34/K34</f>
        <v>65.319999999999993</v>
      </c>
      <c r="O34" s="22">
        <f>F34/E34</f>
        <v>0.19641568438777962</v>
      </c>
      <c r="P34" s="26"/>
    </row>
    <row r="35" spans="1:16">
      <c r="A35" s="15"/>
      <c r="B35" s="15"/>
      <c r="C35" s="15"/>
      <c r="D35" s="15"/>
      <c r="E35" s="15"/>
      <c r="F35" s="15"/>
      <c r="G35" s="15"/>
      <c r="H35" s="24"/>
      <c r="I35" s="24"/>
      <c r="J35" s="15"/>
      <c r="K35" s="15"/>
      <c r="L35" s="15"/>
      <c r="M35" s="15"/>
      <c r="N35" s="15"/>
      <c r="O35" s="3"/>
      <c r="P35" s="23"/>
    </row>
    <row r="36" spans="1:16">
      <c r="A36" s="17" t="s">
        <v>35</v>
      </c>
      <c r="B36" s="15"/>
      <c r="C36" s="15"/>
      <c r="D36" s="15"/>
      <c r="E36" s="15"/>
      <c r="F36" s="15">
        <f>MEDIAN(F10:F34)</f>
        <v>653.19999999999993</v>
      </c>
      <c r="G36" s="15"/>
      <c r="H36" s="24"/>
      <c r="I36" s="24"/>
      <c r="J36" s="15"/>
      <c r="K36" s="15"/>
      <c r="L36" s="15">
        <f>MEDIAN(L10:L34)</f>
        <v>107.91666666666667</v>
      </c>
      <c r="M36" s="6">
        <f>MEDIAN(M10:M34)</f>
        <v>1.54605036219386E-2</v>
      </c>
      <c r="N36" s="15">
        <f>MEDIAN(N10:N34)</f>
        <v>56.36</v>
      </c>
      <c r="O36" s="22">
        <f>MEDIAN(O10:O34)</f>
        <v>0.2110799231791993</v>
      </c>
      <c r="P36" s="23"/>
    </row>
    <row r="37" spans="1:16">
      <c r="A37" s="15"/>
      <c r="B37" s="15"/>
      <c r="C37" s="15"/>
      <c r="D37" s="15"/>
      <c r="E37" s="15"/>
      <c r="F37" s="15"/>
      <c r="G37" s="15"/>
      <c r="H37" s="24"/>
      <c r="I37" s="24"/>
      <c r="J37" s="15"/>
      <c r="K37" s="15"/>
      <c r="L37" s="15"/>
      <c r="N37" s="15"/>
    </row>
    <row r="38" spans="1:16">
      <c r="A38" s="15"/>
      <c r="B38" s="15"/>
      <c r="C38" s="15"/>
      <c r="D38" s="15"/>
      <c r="E38" s="15"/>
      <c r="F38" s="15"/>
      <c r="G38" s="15"/>
      <c r="H38" s="24"/>
      <c r="I38" s="24"/>
      <c r="J38" s="15"/>
      <c r="K38" s="15"/>
      <c r="L38" s="15"/>
      <c r="N38" s="15"/>
    </row>
    <row r="39" spans="1:16">
      <c r="A39" s="15"/>
      <c r="B39" s="15"/>
      <c r="C39" s="15"/>
      <c r="D39" s="15"/>
      <c r="E39" s="15"/>
      <c r="F39" s="15"/>
      <c r="G39" s="15"/>
      <c r="H39" s="24"/>
      <c r="I39" s="24"/>
      <c r="J39" s="15"/>
      <c r="K39" s="15"/>
      <c r="L39" s="15"/>
      <c r="N39" s="15"/>
    </row>
    <row r="40" spans="1:16">
      <c r="A40" s="15"/>
      <c r="B40" s="15"/>
      <c r="C40" s="15"/>
      <c r="D40" s="15"/>
      <c r="E40" s="15"/>
      <c r="F40" s="15"/>
      <c r="G40" s="15"/>
      <c r="H40" s="24"/>
      <c r="I40" s="24"/>
      <c r="J40" s="15"/>
      <c r="K40" s="15"/>
      <c r="L40" s="15"/>
      <c r="N40" s="15"/>
    </row>
    <row r="41" spans="1:16">
      <c r="A41" s="15"/>
      <c r="B41" s="15"/>
      <c r="C41" s="15"/>
      <c r="D41" s="15"/>
      <c r="E41" s="15"/>
      <c r="F41" s="15"/>
      <c r="G41" s="15"/>
      <c r="H41" s="16"/>
      <c r="I41" s="16"/>
      <c r="J41" s="15"/>
      <c r="K41" s="15"/>
      <c r="L41" s="15"/>
      <c r="N41" s="15"/>
    </row>
    <row r="42" spans="1:1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N42" s="15"/>
    </row>
    <row r="43" spans="1:1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N43" s="15"/>
    </row>
    <row r="44" spans="1:1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N44" s="15"/>
    </row>
    <row r="45" spans="1:1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N45" s="15"/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N46" s="15"/>
    </row>
    <row r="47" spans="1:1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N47" s="15"/>
    </row>
    <row r="48" spans="1:1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N48" s="15"/>
    </row>
    <row r="49" spans="1:14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N49" s="15"/>
    </row>
    <row r="50" spans="1:1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N50" s="15"/>
    </row>
    <row r="51" spans="1:14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</sheetData>
  <sortState ref="A10:O34">
    <sortCondition descending="1" ref="L9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费用占比</vt:lpstr>
      <vt:lpstr>不考虑平今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2018-07-20T09:03:04Z</dcterms:modified>
</cp:coreProperties>
</file>