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
    </mc:Choice>
  </mc:AlternateContent>
  <bookViews>
    <workbookView xWindow="0" yWindow="0" windowWidth="0" windowHeight="17928" tabRatio="896" firstSheet="15" activeTab="17"/>
  </bookViews>
  <sheets>
    <sheet name="封面" sheetId="27" state="hidden" r:id="rId1"/>
    <sheet name="01 组织性能基线汇总" sheetId="23" state="hidden" r:id="rId2"/>
    <sheet name="02 量化项目分解" sheetId="25" state="hidden" r:id="rId3"/>
    <sheet name="CB_DATA_" sheetId="17" state="veryHidden" r:id="rId4"/>
    <sheet name="03 项目级测量表" sheetId="10" state="hidden" r:id="rId5"/>
    <sheet name="04 阶段报告（含里程碑）" sheetId="18" state="hidden" r:id="rId6"/>
    <sheet name="05 估算及计划表" sheetId="1" state="hidden" r:id="rId7"/>
    <sheet name="06 任务分配跟踪表" sheetId="9" state="hidden" r:id="rId8"/>
    <sheet name="后续版本-V1.0x版本" sheetId="28" state="hidden" r:id="rId9"/>
    <sheet name="07 部门级数据采集表" sheetId="26" state="hidden" r:id="rId10"/>
    <sheet name="08 类别划分" sheetId="2" state="hidden" r:id="rId11"/>
    <sheet name="RTU" sheetId="30" state="hidden" r:id="rId12"/>
    <sheet name="容错任务迁移" sheetId="31" state="hidden" r:id="rId13"/>
    <sheet name="故障分层" sheetId="32" state="hidden" r:id="rId14"/>
    <sheet name="容错管理和并机" sheetId="33" state="hidden" r:id="rId15"/>
    <sheet name="VMC遥控指令" sheetId="34" r:id="rId16"/>
    <sheet name="RTU遥控指令" sheetId="35" state="hidden" r:id="rId17"/>
    <sheet name="VMC遥测指令" sheetId="37" r:id="rId18"/>
  </sheets>
  <externalReferences>
    <externalReference r:id="rId19"/>
    <externalReference r:id="rId20"/>
    <externalReference r:id="rId21"/>
  </externalReferences>
  <definedNames>
    <definedName name="_xlnm._FilterDatabase" localSheetId="6" hidden="1">'05 估算及计划表'!$A$1:$AC$24</definedName>
    <definedName name="Avg">[1]组织基线数据!$F$3:$F$43</definedName>
    <definedName name="CB_8895faa266de4131b173af9ccb2d5316" localSheetId="3" hidden="1">#N/A</definedName>
    <definedName name="CB_Block_00000000000000000000000000000000" localSheetId="2" hidden="1">"'7.0.0.0"</definedName>
    <definedName name="CB_Block_00000000000000000000000000000000" localSheetId="3" hidden="1">"'7.0.0.0"</definedName>
    <definedName name="CB_Block_00000000000000000000000000000001" localSheetId="2" hidden="1">"'636687485905738455"</definedName>
    <definedName name="CB_Block_00000000000000000000000000000001" localSheetId="3" hidden="1">"'636747782770290822"</definedName>
    <definedName name="CB_Block_00000000000000000000000000000003" localSheetId="2" hidden="1">"'11.1.2391.0"</definedName>
    <definedName name="CB_Block_00000000000000000000000000000003" localSheetId="3" hidden="1">"'11.1.2391.0"</definedName>
    <definedName name="CB_BlockExt_00000000000000000000000000000003" localSheetId="2" hidden="1">"'11.1.2.1.000"</definedName>
    <definedName name="CB_BlockExt_00000000000000000000000000000003" localSheetId="3" hidden="1">"'11.1.2.1.000"</definedName>
    <definedName name="CBWorkbookPriority" localSheetId="3" hidden="1">-371950425</definedName>
    <definedName name="CBx_8bcc3072ea5f4c90916235447273d32b" localSheetId="3" hidden="1">"'CB_DATA_'!$A$1"</definedName>
    <definedName name="CBx_9eb539e252724d8987d57cd1189dece1" localSheetId="3" hidden="1">"'04 模型应用'!$A$1"</definedName>
    <definedName name="CBx_fd1c2e3675d84a38b4b45c976f682e77" localSheetId="3" hidden="1">"'量化管理计划'!$A$1"</definedName>
    <definedName name="CBx_Sheet_Guid" localSheetId="2" hidden="1">"'fd1c2e36-75d8-4a38-b4b4-5c976f682e77"</definedName>
    <definedName name="CBx_Sheet_Guid" localSheetId="3" hidden="1">"'8bcc3072-ea5f-4c90-9162-35447273d32b"</definedName>
    <definedName name="CBx_SheetRef" localSheetId="2" hidden="1">CB_DATA_!$C$14</definedName>
    <definedName name="CBx_SheetRef" localSheetId="3" hidden="1">CB_DATA_!$A$14</definedName>
    <definedName name="CBx_StorageType" localSheetId="2" hidden="1">2</definedName>
    <definedName name="CBx_StorageType" localSheetId="3" hidden="1">2</definedName>
    <definedName name="DR1_DRE_LSL">'[2]QPM Plan'!$N$33</definedName>
    <definedName name="DR1_DRE_USL">'[2]QPM Plan'!$R$33</definedName>
    <definedName name="DR1_DRR_AVG">#REF!</definedName>
    <definedName name="DR1_DRR_STDEV">#REF!</definedName>
    <definedName name="DR1_EF_AVG">#REF!</definedName>
    <definedName name="DR1_EF_LSL">'[2]QPM Plan'!$H$33</definedName>
    <definedName name="DR1_EF_STDEV">#REF!</definedName>
    <definedName name="DR1_EF_USL">'[2]QPM Plan'!$L$33</definedName>
    <definedName name="effort.ta">'[3]General Information'!#REF!</definedName>
    <definedName name="LCL">[1]组织基线数据!$H$3:$H$43</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X">[1]组织基线数据!$G$3:$G$43</definedName>
    <definedName name="PPM测试阶段缺陷检出密度">'[1]Monte Carlo-质量'!$U$7</definedName>
    <definedName name="PPM非正式软件设计阶段缺陷检出密度">'[1]Monte Carlo-质量'!$I$18</definedName>
    <definedName name="PPM非正式需求分析阶段缺陷检出密度">'[1]Monte Carlo-质量'!$C$18</definedName>
    <definedName name="PPM交叉实现阶段缺陷检出密度">'[1]Monte Carlo-质量'!$O$18</definedName>
    <definedName name="PPM上线三个月缺陷检出密度2">'[1]Monte Carlo-质量'!$C$48</definedName>
    <definedName name="PPM预测值">'[1]Monte Carlo-进度'!$B$6</definedName>
    <definedName name="PPM预测值X1">'[1]Monte Carlo-进度'!$D$7</definedName>
    <definedName name="PPM预测值X2">'[1]Monte Carlo-进度'!$E$7</definedName>
    <definedName name="PPM预测值X3">'[1]Monte Carlo-进度'!$F$7</definedName>
    <definedName name="PPM预测值X4">'[1]Monte Carlo-进度'!$G$7</definedName>
    <definedName name="PPM正式软件设计阶段缺陷检出密度">'[1]Monte Carlo-质量'!$I$7</definedName>
    <definedName name="PPM正式需求分析阶段缺陷检出密度">'[1]Monte Carlo-质量'!$C$7</definedName>
    <definedName name="PPM质量测试阶段">'[1]Monte Carlo-质量'!$U$39</definedName>
    <definedName name="PPM质量设计阶段">'[1]Monte Carlo-质量'!$I$39</definedName>
    <definedName name="PPM质量实现阶段">'[1]Monte Carlo-质量'!$O$39</definedName>
    <definedName name="PPM质量需求阶段">'[1]Monte Carlo-质量'!$C$39</definedName>
    <definedName name="PPM专家实现阶段缺陷检出密度">'[1]Monte Carlo-质量'!$O$7</definedName>
    <definedName name="PPM总缺陷密度预测">'[1]Monte Carlo-质量'!$E$26</definedName>
    <definedName name="SIZE">'02 量化项目分解'!$H$4</definedName>
    <definedName name="size.ta">'[3]General Information'!#REF!</definedName>
    <definedName name="Stdev">[1]组织基线数据!$E$3:$E$43</definedName>
    <definedName name="UCL">[1]组织基线数据!$I$3:$I$43</definedName>
    <definedName name="X1名称">'[1]Monte Carlo-进度'!$D$4</definedName>
    <definedName name="X1因子数值">'[1]01Analysis Record'!$E$36</definedName>
    <definedName name="X2名称">'[1]Monte Carlo-进度'!$E$4</definedName>
    <definedName name="X2因子数值">'[1]01Analysis Record'!$F$36</definedName>
    <definedName name="X3名称">'[1]Monte Carlo-进度'!$F$4</definedName>
    <definedName name="X3因子数值">'[1]01Analysis Record'!$G$36</definedName>
    <definedName name="X4名称">'[1]Monte Carlo-进度'!$G$4</definedName>
    <definedName name="X4因子数值">'[1]01Analysis Record'!$H$36</definedName>
    <definedName name="测试阶段单位需求评审工作量">'[1]01Analysis Record'!$G$24</definedName>
    <definedName name="测试阶段单位需求缺陷检出密度">'[1]01Analysis Record'!$H$24</definedName>
    <definedName name="测试阶段评审工时">'[1]01Analysis Record'!$E$24</definedName>
    <definedName name="测试阶段缺陷检出数">'[1]01Analysis Record'!$F$24</definedName>
    <definedName name="测试阶段人员技能">'[1]01Analysis Record'!$D$24</definedName>
    <definedName name="代码评审">'[1]01Analysis Record'!$D$30</definedName>
    <definedName name="模型选择">'[1]01Analysis Record'!$C$37</definedName>
    <definedName name="设计阶段单位需求评审工作量">'[1]01Analysis Record'!$G$22</definedName>
    <definedName name="设计阶段单位需求缺陷检出密度">'[1]01Analysis Record'!$H$22</definedName>
    <definedName name="设计阶段评审工时">'[1]01Analysis Record'!$E$22</definedName>
    <definedName name="设计阶段缺陷检出数">'[1]01Analysis Record'!$F$22</definedName>
    <definedName name="设计阶段人员技能">'[1]01Analysis Record'!$D$22</definedName>
    <definedName name="设计评审">'[1]01Analysis Record'!$D$29</definedName>
    <definedName name="实现阶段单位需求评审工作量">'[1]01Analysis Record'!$G$23</definedName>
    <definedName name="实现阶段单位需求缺陷检出密度">'[1]01Analysis Record'!$H$23</definedName>
    <definedName name="实现阶段评审工时">'[1]01Analysis Record'!$E$23</definedName>
    <definedName name="实现阶段缺陷检出数">'[1]01Analysis Record'!$F$23</definedName>
    <definedName name="实现阶段人员技能">'[1]01Analysis Record'!$D$23</definedName>
    <definedName name="项目阶段">'[1]Monte Carlo-进度'!$B$37:$B$41</definedName>
    <definedName name="需求个数">'[1]01Analysis Record'!$L$5</definedName>
    <definedName name="需求阶段单位需求评审工作量">'[1]01Analysis Record'!$G$21</definedName>
    <definedName name="需求阶段单位需求缺陷检出密度">'[1]01Analysis Record'!$H$21</definedName>
    <definedName name="需求阶段评审工时">'[1]01Analysis Record'!$E$21</definedName>
    <definedName name="需求阶段缺陷检出数">'[1]01Analysis Record'!$F$21</definedName>
    <definedName name="需求阶段人员技能">'[1]01Analysis Record'!$D$21</definedName>
    <definedName name="需求评审">'[1]01Analysis Record'!$D$28</definedName>
    <definedName name="组织级基线数据">[1]组织基线数据!$D$3:$I$43</definedName>
  </definedNames>
  <calcPr calcId="152511"/>
</workbook>
</file>

<file path=xl/calcChain.xml><?xml version="1.0" encoding="utf-8"?>
<calcChain xmlns="http://schemas.openxmlformats.org/spreadsheetml/2006/main">
  <c r="G75" i="37" l="1"/>
  <c r="G58" i="37"/>
  <c r="G40" i="37"/>
  <c r="G18" i="37"/>
  <c r="EK3" i="26"/>
  <c r="EJ3" i="26"/>
  <c r="EI3" i="26"/>
  <c r="EH3" i="26"/>
  <c r="EF3" i="26"/>
  <c r="EC3" i="26"/>
  <c r="EB3" i="26"/>
  <c r="EA3" i="26"/>
  <c r="DZ3" i="26"/>
  <c r="DX3" i="26"/>
  <c r="DU3" i="26"/>
  <c r="DS3" i="26"/>
  <c r="DP3" i="26"/>
  <c r="DN3" i="26"/>
  <c r="DK3" i="26"/>
  <c r="DI3" i="26"/>
  <c r="DF3" i="26"/>
  <c r="DD3" i="26"/>
  <c r="DA3" i="26"/>
  <c r="CW3" i="26"/>
  <c r="CS3" i="26"/>
  <c r="CR3" i="26"/>
  <c r="CQ3" i="26"/>
  <c r="CP3" i="26"/>
  <c r="CM3" i="26"/>
  <c r="CL3" i="26"/>
  <c r="CK3" i="26"/>
  <c r="CD3" i="26"/>
  <c r="CC3" i="26"/>
  <c r="CB3" i="26"/>
  <c r="CH3" i="26" s="1"/>
  <c r="CA3" i="26"/>
  <c r="BX3" i="26"/>
  <c r="BW3" i="26"/>
  <c r="BP3" i="26"/>
  <c r="BT3" i="26" s="1"/>
  <c r="BO3" i="26"/>
  <c r="BN3" i="26"/>
  <c r="BM3" i="26"/>
  <c r="BJ3" i="26"/>
  <c r="BI3" i="26"/>
  <c r="BH3" i="26"/>
  <c r="BE3" i="26"/>
  <c r="BD3" i="26"/>
  <c r="BC3" i="26"/>
  <c r="AW3" i="26"/>
  <c r="AV3" i="26"/>
  <c r="AX3" i="26" s="1"/>
  <c r="AU3" i="26"/>
  <c r="AT3" i="26"/>
  <c r="AN3" i="26"/>
  <c r="AJ3" i="26"/>
  <c r="AK3" i="26" s="1"/>
  <c r="AI3" i="26"/>
  <c r="AH3" i="26"/>
  <c r="AG3" i="26"/>
  <c r="AA3" i="26"/>
  <c r="Z3" i="26"/>
  <c r="U3" i="26"/>
  <c r="T3" i="26"/>
  <c r="Q3" i="26"/>
  <c r="P3" i="26"/>
  <c r="O3" i="26"/>
  <c r="N3" i="26"/>
  <c r="M3" i="26"/>
  <c r="L3" i="26"/>
  <c r="K3" i="26"/>
  <c r="J3" i="26"/>
  <c r="I3" i="26"/>
  <c r="H3" i="26"/>
  <c r="G3" i="26"/>
  <c r="F3" i="26"/>
  <c r="E3" i="26"/>
  <c r="D3" i="26"/>
  <c r="C3" i="26"/>
  <c r="B3" i="26"/>
  <c r="E25" i="28"/>
  <c r="I11" i="28"/>
  <c r="C11" i="28"/>
  <c r="B11" i="28"/>
  <c r="C158" i="9"/>
  <c r="C157" i="9"/>
  <c r="C156" i="9"/>
  <c r="C155" i="9"/>
  <c r="C154" i="9"/>
  <c r="C153" i="9"/>
  <c r="C152" i="9"/>
  <c r="C151" i="9"/>
  <c r="C150" i="9"/>
  <c r="C149" i="9"/>
  <c r="C148" i="9"/>
  <c r="C147" i="9"/>
  <c r="C146" i="9"/>
  <c r="C145" i="9"/>
  <c r="C144" i="9"/>
  <c r="C143" i="9"/>
  <c r="C142" i="9"/>
  <c r="C141" i="9"/>
  <c r="C140" i="9"/>
  <c r="C139" i="9"/>
  <c r="C138"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2" i="9"/>
  <c r="C71" i="9"/>
  <c r="C70" i="9"/>
  <c r="C69" i="9"/>
  <c r="C68" i="9"/>
  <c r="C67" i="9"/>
  <c r="C66" i="9"/>
  <c r="C65" i="9"/>
  <c r="C64" i="9"/>
  <c r="C63" i="9"/>
  <c r="C62" i="9"/>
  <c r="C61" i="9"/>
  <c r="C60" i="9"/>
  <c r="C59" i="9"/>
  <c r="C58" i="9"/>
  <c r="C57" i="9"/>
  <c r="C56" i="9"/>
  <c r="C55" i="9"/>
  <c r="C54" i="9"/>
  <c r="C53" i="9"/>
  <c r="C52" i="9"/>
  <c r="C50" i="9"/>
  <c r="C49" i="9"/>
  <c r="C48" i="9"/>
  <c r="C47" i="9"/>
  <c r="C46" i="9"/>
  <c r="C45" i="9"/>
  <c r="C44" i="9"/>
  <c r="C43" i="9"/>
  <c r="C42" i="9"/>
  <c r="C41" i="9"/>
  <c r="C40" i="9"/>
  <c r="C39" i="9"/>
  <c r="C38" i="9"/>
  <c r="C37" i="9"/>
  <c r="C36" i="9"/>
  <c r="C35" i="9"/>
  <c r="C34" i="9"/>
  <c r="C33" i="9"/>
  <c r="C32" i="9"/>
  <c r="C31" i="9"/>
  <c r="C30" i="9"/>
  <c r="C28" i="9"/>
  <c r="C27" i="9"/>
  <c r="C26" i="9"/>
  <c r="C25" i="9"/>
  <c r="C24" i="9"/>
  <c r="C23" i="9"/>
  <c r="C22" i="9"/>
  <c r="C21" i="9"/>
  <c r="C20" i="9"/>
  <c r="C19" i="9"/>
  <c r="C18" i="9"/>
  <c r="C17" i="9"/>
  <c r="C16" i="9"/>
  <c r="C15" i="9"/>
  <c r="C14" i="9"/>
  <c r="C13" i="9"/>
  <c r="C12" i="9"/>
  <c r="C11" i="9"/>
  <c r="C10" i="9"/>
  <c r="C9" i="9"/>
  <c r="C8" i="9"/>
  <c r="M24" i="1"/>
  <c r="O24" i="1" s="1"/>
  <c r="M23" i="1"/>
  <c r="O23" i="1" s="1"/>
  <c r="M22" i="1"/>
  <c r="O22" i="1" s="1"/>
  <c r="M21" i="1"/>
  <c r="O21" i="1" s="1"/>
  <c r="M20" i="1"/>
  <c r="O20" i="1" s="1"/>
  <c r="M19" i="1"/>
  <c r="O19" i="1" s="1"/>
  <c r="M18" i="1"/>
  <c r="O18" i="1" s="1"/>
  <c r="Y17" i="1"/>
  <c r="D129" i="9" s="1"/>
  <c r="W17" i="1"/>
  <c r="D87" i="9" s="1"/>
  <c r="V17" i="1"/>
  <c r="U17" i="1"/>
  <c r="D65" i="9" s="1"/>
  <c r="Q17" i="1"/>
  <c r="D21" i="9" s="1"/>
  <c r="O17" i="1"/>
  <c r="AB16" i="1"/>
  <c r="W16" i="1"/>
  <c r="D86" i="9" s="1"/>
  <c r="U16" i="1"/>
  <c r="D64" i="9" s="1"/>
  <c r="O16" i="1"/>
  <c r="AA16" i="1" s="1"/>
  <c r="D150" i="9" s="1"/>
  <c r="M16" i="1"/>
  <c r="L16" i="1"/>
  <c r="AB15" i="1"/>
  <c r="AA15" i="1"/>
  <c r="D149" i="9" s="1"/>
  <c r="W15" i="1"/>
  <c r="D85" i="9" s="1"/>
  <c r="U15" i="1"/>
  <c r="D63" i="9" s="1"/>
  <c r="T15" i="1"/>
  <c r="S15" i="1"/>
  <c r="D41" i="9" s="1"/>
  <c r="O15" i="1"/>
  <c r="M15" i="1"/>
  <c r="L15" i="1"/>
  <c r="AB14" i="1"/>
  <c r="O14" i="1"/>
  <c r="S14" i="1" s="1"/>
  <c r="D40" i="9" s="1"/>
  <c r="M14" i="1"/>
  <c r="AB13" i="1"/>
  <c r="AA13" i="1"/>
  <c r="D147" i="9" s="1"/>
  <c r="T13" i="1"/>
  <c r="R13" i="1"/>
  <c r="M13" i="1"/>
  <c r="O13" i="1" s="1"/>
  <c r="AA12" i="1"/>
  <c r="D146" i="9" s="1"/>
  <c r="Z12" i="1"/>
  <c r="S12" i="1"/>
  <c r="D38" i="9" s="1"/>
  <c r="Q12" i="1"/>
  <c r="D16" i="9" s="1"/>
  <c r="M12" i="1"/>
  <c r="O12" i="1" s="1"/>
  <c r="AB11" i="1"/>
  <c r="Z11" i="1"/>
  <c r="Y11" i="1"/>
  <c r="D123" i="9" s="1"/>
  <c r="X11" i="1"/>
  <c r="D102" i="9" s="1"/>
  <c r="U11" i="1"/>
  <c r="D59" i="9" s="1"/>
  <c r="T11" i="1"/>
  <c r="R11" i="1"/>
  <c r="Q11" i="1"/>
  <c r="D15" i="9" s="1"/>
  <c r="P11" i="1"/>
  <c r="O11" i="1"/>
  <c r="AA11" i="1" s="1"/>
  <c r="D145" i="9" s="1"/>
  <c r="M11" i="1"/>
  <c r="Y10" i="1"/>
  <c r="D122" i="9" s="1"/>
  <c r="W10" i="1"/>
  <c r="D80" i="9" s="1"/>
  <c r="S10" i="1"/>
  <c r="D36" i="9" s="1"/>
  <c r="Q10" i="1"/>
  <c r="D14" i="9" s="1"/>
  <c r="P10" i="1"/>
  <c r="O10" i="1"/>
  <c r="AA10" i="1" s="1"/>
  <c r="D144" i="9" s="1"/>
  <c r="M10" i="1"/>
  <c r="Z9" i="1"/>
  <c r="W9" i="1"/>
  <c r="D79" i="9" s="1"/>
  <c r="V9" i="1"/>
  <c r="R9" i="1"/>
  <c r="P9" i="1"/>
  <c r="O9" i="1"/>
  <c r="X9" i="1" s="1"/>
  <c r="D100" i="9" s="1"/>
  <c r="M9" i="1"/>
  <c r="O8" i="1"/>
  <c r="V8" i="1" s="1"/>
  <c r="M8" i="1"/>
  <c r="M7" i="1"/>
  <c r="O7" i="1" s="1"/>
  <c r="AB7" i="1" s="1"/>
  <c r="O6" i="1"/>
  <c r="M6" i="1"/>
  <c r="M5" i="1"/>
  <c r="O5" i="1" s="1"/>
  <c r="S5" i="1" s="1"/>
  <c r="D31" i="9" s="1"/>
  <c r="H31" i="9" s="1"/>
  <c r="M4" i="1"/>
  <c r="M2" i="1" s="1"/>
  <c r="B7" i="10" s="1"/>
  <c r="S3" i="26" s="1"/>
  <c r="K2" i="1"/>
  <c r="B66" i="18"/>
  <c r="I64" i="18"/>
  <c r="H64" i="18"/>
  <c r="G64" i="18"/>
  <c r="B63" i="18"/>
  <c r="B61" i="18"/>
  <c r="I55" i="18"/>
  <c r="H55" i="18"/>
  <c r="G55" i="18"/>
  <c r="D55" i="18"/>
  <c r="C55" i="18"/>
  <c r="B55" i="18"/>
  <c r="B52" i="18"/>
  <c r="D50" i="18"/>
  <c r="B50" i="18"/>
  <c r="F44" i="18"/>
  <c r="D44" i="18"/>
  <c r="C44" i="18"/>
  <c r="B44" i="18"/>
  <c r="B41" i="18"/>
  <c r="B39" i="18"/>
  <c r="D33" i="18"/>
  <c r="C33" i="18"/>
  <c r="B30" i="18"/>
  <c r="I28" i="18"/>
  <c r="H28" i="18"/>
  <c r="G28" i="18"/>
  <c r="D27" i="18"/>
  <c r="B27" i="18"/>
  <c r="I19" i="18"/>
  <c r="H19" i="18"/>
  <c r="G19" i="18"/>
  <c r="D19" i="18"/>
  <c r="C19" i="18"/>
  <c r="B16" i="18"/>
  <c r="I14" i="18"/>
  <c r="H14" i="18"/>
  <c r="G14" i="18"/>
  <c r="I7" i="18"/>
  <c r="H7" i="18"/>
  <c r="G7" i="18"/>
  <c r="D7" i="18"/>
  <c r="C7" i="18"/>
  <c r="B4" i="18"/>
  <c r="B2" i="18"/>
  <c r="B1" i="18"/>
  <c r="F45" i="10"/>
  <c r="E45" i="10"/>
  <c r="ED3" i="26" s="1"/>
  <c r="F41" i="10"/>
  <c r="DY3" i="26" s="1"/>
  <c r="C41" i="10"/>
  <c r="I40" i="10"/>
  <c r="H40" i="10"/>
  <c r="G40" i="10"/>
  <c r="D40" i="10"/>
  <c r="DR3" i="26" s="1"/>
  <c r="C40" i="10"/>
  <c r="DQ3" i="26" s="1"/>
  <c r="C39" i="10"/>
  <c r="DL3" i="26" s="1"/>
  <c r="I38" i="10"/>
  <c r="H38" i="10"/>
  <c r="G38" i="10"/>
  <c r="C38" i="10"/>
  <c r="DG3" i="26" s="1"/>
  <c r="I37" i="10"/>
  <c r="H37" i="10"/>
  <c r="G37" i="10"/>
  <c r="C37" i="10"/>
  <c r="DB3" i="26" s="1"/>
  <c r="C34" i="10"/>
  <c r="EG3" i="26" s="1"/>
  <c r="J32" i="10"/>
  <c r="I32" i="10"/>
  <c r="H32" i="10"/>
  <c r="F32" i="10"/>
  <c r="EL3" i="26" s="1"/>
  <c r="E30" i="10"/>
  <c r="CT3" i="26" s="1"/>
  <c r="J29" i="10"/>
  <c r="I29" i="10"/>
  <c r="H29" i="10"/>
  <c r="F28" i="10"/>
  <c r="CG3" i="26" s="1"/>
  <c r="E28" i="10"/>
  <c r="CF3" i="26" s="1"/>
  <c r="D28" i="10"/>
  <c r="CE3" i="26" s="1"/>
  <c r="F26" i="10"/>
  <c r="BR3" i="26" s="1"/>
  <c r="E26" i="10"/>
  <c r="BQ3" i="26" s="1"/>
  <c r="J23" i="10"/>
  <c r="I23" i="10"/>
  <c r="H23" i="10"/>
  <c r="G23" i="10"/>
  <c r="BG3" i="26" s="1"/>
  <c r="F23" i="10"/>
  <c r="BF3" i="26" s="1"/>
  <c r="B23" i="10"/>
  <c r="BB3" i="26" s="1"/>
  <c r="N18" i="10"/>
  <c r="M18" i="10"/>
  <c r="L18" i="10"/>
  <c r="I18" i="10"/>
  <c r="ES3" i="26" s="1"/>
  <c r="E18" i="10"/>
  <c r="EP3" i="26" s="1"/>
  <c r="D18" i="10"/>
  <c r="EO3" i="26" s="1"/>
  <c r="C18" i="10"/>
  <c r="EN3" i="26" s="1"/>
  <c r="B18" i="10"/>
  <c r="EM3" i="26" s="1"/>
  <c r="K17" i="10"/>
  <c r="CY3" i="26" s="1"/>
  <c r="G17" i="10"/>
  <c r="CO3" i="26" s="1"/>
  <c r="K16" i="10"/>
  <c r="CJ3" i="26" s="1"/>
  <c r="G16" i="10"/>
  <c r="BZ3" i="26" s="1"/>
  <c r="K15" i="10"/>
  <c r="G15" i="10"/>
  <c r="K14" i="10"/>
  <c r="G14" i="10"/>
  <c r="AS3" i="26" s="1"/>
  <c r="K13" i="10"/>
  <c r="AM3" i="26" s="1"/>
  <c r="G13" i="10"/>
  <c r="AF3" i="26" s="1"/>
  <c r="M9" i="10"/>
  <c r="L9" i="10"/>
  <c r="K9" i="10"/>
  <c r="I9" i="10"/>
  <c r="AQ3" i="26" s="1"/>
  <c r="H9" i="10"/>
  <c r="AP3" i="26" s="1"/>
  <c r="G9" i="10"/>
  <c r="AO3" i="26" s="1"/>
  <c r="D9" i="10"/>
  <c r="AC3" i="26" s="1"/>
  <c r="C9" i="10"/>
  <c r="AB3" i="26" s="1"/>
  <c r="M8" i="10"/>
  <c r="L8" i="10"/>
  <c r="K8" i="10"/>
  <c r="G7" i="10"/>
  <c r="W3" i="26" s="1"/>
  <c r="F7" i="10"/>
  <c r="Y3" i="26" s="1"/>
  <c r="A7" i="10"/>
  <c r="R3" i="26" s="1"/>
  <c r="C11" i="17"/>
  <c r="B11" i="17"/>
  <c r="A11" i="17"/>
  <c r="F28" i="25"/>
  <c r="E28" i="25"/>
  <c r="D28" i="25"/>
  <c r="B28" i="25"/>
  <c r="F27" i="25"/>
  <c r="E27" i="25"/>
  <c r="D27" i="25"/>
  <c r="B27" i="25"/>
  <c r="F26" i="25"/>
  <c r="E26" i="25"/>
  <c r="D26" i="25"/>
  <c r="B26" i="25"/>
  <c r="F25" i="25"/>
  <c r="E25" i="25"/>
  <c r="D25" i="25"/>
  <c r="B25" i="25"/>
  <c r="F24" i="25"/>
  <c r="E24" i="25"/>
  <c r="D24" i="25"/>
  <c r="B24" i="25"/>
  <c r="F23" i="25"/>
  <c r="E23" i="25"/>
  <c r="D23" i="25"/>
  <c r="B23" i="25"/>
  <c r="F22" i="25"/>
  <c r="E22" i="25"/>
  <c r="D22" i="25"/>
  <c r="B22" i="25"/>
  <c r="P2" i="17"/>
  <c r="X22" i="1" l="1"/>
  <c r="D113" i="9" s="1"/>
  <c r="P22" i="1"/>
  <c r="AB22" i="1"/>
  <c r="T22" i="1"/>
  <c r="AA22" i="1"/>
  <c r="D156" i="9" s="1"/>
  <c r="S22" i="1"/>
  <c r="D48" i="9" s="1"/>
  <c r="Z22" i="1"/>
  <c r="R22" i="1"/>
  <c r="W22" i="1"/>
  <c r="D92" i="9" s="1"/>
  <c r="V22" i="1"/>
  <c r="U22" i="1"/>
  <c r="D70" i="9" s="1"/>
  <c r="Q22" i="1"/>
  <c r="D26" i="9" s="1"/>
  <c r="Y22" i="1"/>
  <c r="D134" i="9" s="1"/>
  <c r="X21" i="1"/>
  <c r="D112" i="9" s="1"/>
  <c r="P21" i="1"/>
  <c r="AB21" i="1"/>
  <c r="T21" i="1"/>
  <c r="AA21" i="1"/>
  <c r="D155" i="9" s="1"/>
  <c r="S21" i="1"/>
  <c r="D47" i="9" s="1"/>
  <c r="Z21" i="1"/>
  <c r="R21" i="1"/>
  <c r="W21" i="1"/>
  <c r="D91" i="9" s="1"/>
  <c r="V21" i="1"/>
  <c r="U21" i="1"/>
  <c r="D69" i="9" s="1"/>
  <c r="Q21" i="1"/>
  <c r="D25" i="9" s="1"/>
  <c r="Y21" i="1"/>
  <c r="D133" i="9" s="1"/>
  <c r="X23" i="1"/>
  <c r="D114" i="9" s="1"/>
  <c r="P23" i="1"/>
  <c r="AB23" i="1"/>
  <c r="T23" i="1"/>
  <c r="AA23" i="1"/>
  <c r="D157" i="9" s="1"/>
  <c r="S23" i="1"/>
  <c r="D49" i="9" s="1"/>
  <c r="Z23" i="1"/>
  <c r="R23" i="1"/>
  <c r="W23" i="1"/>
  <c r="D93" i="9" s="1"/>
  <c r="V23" i="1"/>
  <c r="U23" i="1"/>
  <c r="D71" i="9" s="1"/>
  <c r="Q23" i="1"/>
  <c r="D27" i="9" s="1"/>
  <c r="Y23" i="1"/>
  <c r="D135" i="9" s="1"/>
  <c r="X24" i="1"/>
  <c r="D115" i="9" s="1"/>
  <c r="P24" i="1"/>
  <c r="AB24" i="1"/>
  <c r="T24" i="1"/>
  <c r="AA24" i="1"/>
  <c r="D158" i="9" s="1"/>
  <c r="S24" i="1"/>
  <c r="D50" i="9" s="1"/>
  <c r="Z24" i="1"/>
  <c r="R24" i="1"/>
  <c r="W24" i="1"/>
  <c r="D94" i="9" s="1"/>
  <c r="V24" i="1"/>
  <c r="U24" i="1"/>
  <c r="D72" i="9" s="1"/>
  <c r="Q24" i="1"/>
  <c r="D28" i="9" s="1"/>
  <c r="Y24" i="1"/>
  <c r="D136" i="9" s="1"/>
  <c r="X18" i="1"/>
  <c r="D109" i="9" s="1"/>
  <c r="P18" i="1"/>
  <c r="AB18" i="1"/>
  <c r="T18" i="1"/>
  <c r="AA18" i="1"/>
  <c r="D152" i="9" s="1"/>
  <c r="S18" i="1"/>
  <c r="D44" i="9" s="1"/>
  <c r="Z18" i="1"/>
  <c r="R18" i="1"/>
  <c r="W18" i="1"/>
  <c r="D88" i="9" s="1"/>
  <c r="V18" i="1"/>
  <c r="U18" i="1"/>
  <c r="D66" i="9" s="1"/>
  <c r="Q18" i="1"/>
  <c r="D22" i="9" s="1"/>
  <c r="Y18" i="1"/>
  <c r="D130" i="9" s="1"/>
  <c r="X19" i="1"/>
  <c r="D110" i="9" s="1"/>
  <c r="P19" i="1"/>
  <c r="AB19" i="1"/>
  <c r="T19" i="1"/>
  <c r="AA19" i="1"/>
  <c r="D153" i="9" s="1"/>
  <c r="S19" i="1"/>
  <c r="D45" i="9" s="1"/>
  <c r="Z19" i="1"/>
  <c r="R19" i="1"/>
  <c r="W19" i="1"/>
  <c r="D89" i="9" s="1"/>
  <c r="V19" i="1"/>
  <c r="U19" i="1"/>
  <c r="D67" i="9" s="1"/>
  <c r="Q19" i="1"/>
  <c r="D23" i="9" s="1"/>
  <c r="Y19" i="1"/>
  <c r="D131" i="9" s="1"/>
  <c r="X20" i="1"/>
  <c r="D111" i="9" s="1"/>
  <c r="P20" i="1"/>
  <c r="AB20" i="1"/>
  <c r="T20" i="1"/>
  <c r="AA20" i="1"/>
  <c r="D154" i="9" s="1"/>
  <c r="S20" i="1"/>
  <c r="D46" i="9" s="1"/>
  <c r="Z20" i="1"/>
  <c r="R20" i="1"/>
  <c r="W20" i="1"/>
  <c r="D90" i="9" s="1"/>
  <c r="V20" i="1"/>
  <c r="U20" i="1"/>
  <c r="D68" i="9" s="1"/>
  <c r="Q20" i="1"/>
  <c r="D24" i="9" s="1"/>
  <c r="Y20" i="1"/>
  <c r="D132" i="9" s="1"/>
  <c r="BV3" i="26"/>
  <c r="F33" i="18"/>
  <c r="G18" i="10"/>
  <c r="V6" i="1"/>
  <c r="Z6" i="1"/>
  <c r="R6" i="1"/>
  <c r="Y6" i="1"/>
  <c r="D118" i="9" s="1"/>
  <c r="W118" i="9" s="1"/>
  <c r="Q6" i="1"/>
  <c r="D10" i="9" s="1"/>
  <c r="E10" i="9" s="1"/>
  <c r="X6" i="1"/>
  <c r="D97" i="9" s="1"/>
  <c r="T97" i="9" s="1"/>
  <c r="P6" i="1"/>
  <c r="Q8" i="1"/>
  <c r="D12" i="9" s="1"/>
  <c r="E12" i="9" s="1"/>
  <c r="K18" i="10"/>
  <c r="ET3" i="26" s="1"/>
  <c r="D39" i="10"/>
  <c r="DV3" i="26"/>
  <c r="D41" i="10"/>
  <c r="F7" i="18"/>
  <c r="D63" i="18"/>
  <c r="S6" i="1"/>
  <c r="D32" i="9" s="1"/>
  <c r="H32" i="9" s="1"/>
  <c r="T7" i="1"/>
  <c r="U8" i="1"/>
  <c r="D56" i="9" s="1"/>
  <c r="N56" i="9" s="1"/>
  <c r="AB12" i="1"/>
  <c r="T12" i="1"/>
  <c r="X12" i="1"/>
  <c r="D103" i="9" s="1"/>
  <c r="P12" i="1"/>
  <c r="W12" i="1"/>
  <c r="D82" i="9" s="1"/>
  <c r="V12" i="1"/>
  <c r="U13" i="1"/>
  <c r="D61" i="9" s="1"/>
  <c r="Y13" i="1"/>
  <c r="D125" i="9" s="1"/>
  <c r="Q13" i="1"/>
  <c r="D17" i="9" s="1"/>
  <c r="X13" i="1"/>
  <c r="D104" i="9" s="1"/>
  <c r="P13" i="1"/>
  <c r="W13" i="1"/>
  <c r="D83" i="9" s="1"/>
  <c r="L18" i="1"/>
  <c r="L2" i="1" s="1"/>
  <c r="C7" i="10" s="1"/>
  <c r="L19" i="1"/>
  <c r="L20" i="1"/>
  <c r="L21" i="1"/>
  <c r="L22" i="1"/>
  <c r="L23" i="1"/>
  <c r="L24" i="1"/>
  <c r="U5" i="1"/>
  <c r="D53" i="9" s="1"/>
  <c r="K53" i="9" s="1"/>
  <c r="Y5" i="1"/>
  <c r="D117" i="9" s="1"/>
  <c r="W117" i="9" s="1"/>
  <c r="Q5" i="1"/>
  <c r="D9" i="9" s="1"/>
  <c r="E9" i="9" s="1"/>
  <c r="X5" i="1"/>
  <c r="D96" i="9" s="1"/>
  <c r="T96" i="9" s="1"/>
  <c r="P5" i="1"/>
  <c r="W5" i="1"/>
  <c r="D75" i="9" s="1"/>
  <c r="Q75" i="9" s="1"/>
  <c r="D38" i="10"/>
  <c r="B19" i="18"/>
  <c r="F55" i="18"/>
  <c r="V5" i="1"/>
  <c r="U6" i="1"/>
  <c r="D54" i="9" s="1"/>
  <c r="K54" i="9" s="1"/>
  <c r="V7" i="1"/>
  <c r="W8" i="1"/>
  <c r="D78" i="9" s="1"/>
  <c r="Q78" i="9" s="1"/>
  <c r="X10" i="1"/>
  <c r="D101" i="9" s="1"/>
  <c r="R12" i="1"/>
  <c r="S13" i="1"/>
  <c r="D39" i="9" s="1"/>
  <c r="V15" i="1"/>
  <c r="Z15" i="1"/>
  <c r="R15" i="1"/>
  <c r="Y15" i="1"/>
  <c r="D127" i="9" s="1"/>
  <c r="Q15" i="1"/>
  <c r="D19" i="9" s="1"/>
  <c r="X15" i="1"/>
  <c r="D106" i="9" s="1"/>
  <c r="P15" i="1"/>
  <c r="X17" i="1"/>
  <c r="D108" i="9" s="1"/>
  <c r="P17" i="1"/>
  <c r="AB17" i="1"/>
  <c r="T17" i="1"/>
  <c r="AA17" i="1"/>
  <c r="D151" i="9" s="1"/>
  <c r="S17" i="1"/>
  <c r="D43" i="9" s="1"/>
  <c r="Z17" i="1"/>
  <c r="R17" i="1"/>
  <c r="R5" i="1"/>
  <c r="E9" i="10"/>
  <c r="AD3" i="26" s="1"/>
  <c r="T6" i="1"/>
  <c r="B33" i="18"/>
  <c r="BL3" i="26"/>
  <c r="F38" i="10"/>
  <c r="DJ3" i="26" s="1"/>
  <c r="W6" i="1"/>
  <c r="D76" i="9" s="1"/>
  <c r="Q76" i="9" s="1"/>
  <c r="Y8" i="1"/>
  <c r="D120" i="9" s="1"/>
  <c r="W120" i="9" s="1"/>
  <c r="P7" i="1"/>
  <c r="U7" i="1"/>
  <c r="D55" i="9" s="1"/>
  <c r="K55" i="9" s="1"/>
  <c r="V14" i="1"/>
  <c r="Z14" i="1"/>
  <c r="R14" i="1"/>
  <c r="Y14" i="1"/>
  <c r="D126" i="9" s="1"/>
  <c r="Q14" i="1"/>
  <c r="D18" i="9" s="1"/>
  <c r="X14" i="1"/>
  <c r="D105" i="9" s="1"/>
  <c r="P14" i="1"/>
  <c r="H7" i="10"/>
  <c r="X3" i="26" s="1"/>
  <c r="Z5" i="1"/>
  <c r="X7" i="1"/>
  <c r="D98" i="9" s="1"/>
  <c r="T98" i="9" s="1"/>
  <c r="T14" i="1"/>
  <c r="V16" i="1"/>
  <c r="Z16" i="1"/>
  <c r="R16" i="1"/>
  <c r="Y16" i="1"/>
  <c r="D128" i="9" s="1"/>
  <c r="Q16" i="1"/>
  <c r="D20" i="9" s="1"/>
  <c r="X16" i="1"/>
  <c r="D107" i="9" s="1"/>
  <c r="P16" i="1"/>
  <c r="G26" i="10"/>
  <c r="BS3" i="26" s="1"/>
  <c r="F30" i="10"/>
  <c r="CU3" i="26" s="1"/>
  <c r="D37" i="10"/>
  <c r="F40" i="10"/>
  <c r="DT3" i="26" s="1"/>
  <c r="D39" i="18"/>
  <c r="AA5" i="1"/>
  <c r="D139" i="9" s="1"/>
  <c r="Z139" i="9" s="1"/>
  <c r="AA6" i="1"/>
  <c r="D140" i="9" s="1"/>
  <c r="Z140" i="9" s="1"/>
  <c r="U12" i="1"/>
  <c r="D60" i="9" s="1"/>
  <c r="V13" i="1"/>
  <c r="U14" i="1"/>
  <c r="D62" i="9" s="1"/>
  <c r="S16" i="1"/>
  <c r="D42" i="9" s="1"/>
  <c r="W7" i="1"/>
  <c r="D77" i="9" s="1"/>
  <c r="Q77" i="9" s="1"/>
  <c r="AA7" i="1"/>
  <c r="D141" i="9" s="1"/>
  <c r="Z141" i="9" s="1"/>
  <c r="S7" i="1"/>
  <c r="D33" i="9" s="1"/>
  <c r="H33" i="9" s="1"/>
  <c r="Z7" i="1"/>
  <c r="R7" i="1"/>
  <c r="Y7" i="1"/>
  <c r="D119" i="9" s="1"/>
  <c r="W119" i="9" s="1"/>
  <c r="Q7" i="1"/>
  <c r="D11" i="9" s="1"/>
  <c r="E11" i="9" s="1"/>
  <c r="AZ3" i="26"/>
  <c r="F19" i="18"/>
  <c r="F39" i="10"/>
  <c r="DO3" i="26" s="1"/>
  <c r="T5" i="1"/>
  <c r="G30" i="10"/>
  <c r="CV3" i="26" s="1"/>
  <c r="F37" i="10"/>
  <c r="DE3" i="26" s="1"/>
  <c r="B7" i="18"/>
  <c r="AB5" i="1"/>
  <c r="AB6" i="1"/>
  <c r="Y9" i="1"/>
  <c r="D121" i="9" s="1"/>
  <c r="Q9" i="1"/>
  <c r="D13" i="9" s="1"/>
  <c r="U9" i="1"/>
  <c r="D57" i="9" s="1"/>
  <c r="AB9" i="1"/>
  <c r="T9" i="1"/>
  <c r="AA9" i="1"/>
  <c r="D143" i="9" s="1"/>
  <c r="S9" i="1"/>
  <c r="D35" i="9" s="1"/>
  <c r="Z10" i="1"/>
  <c r="R10" i="1"/>
  <c r="V10" i="1"/>
  <c r="U10" i="1"/>
  <c r="D58" i="9" s="1"/>
  <c r="AB10" i="1"/>
  <c r="T10" i="1"/>
  <c r="Y12" i="1"/>
  <c r="D124" i="9" s="1"/>
  <c r="Z13" i="1"/>
  <c r="W14" i="1"/>
  <c r="D84" i="9" s="1"/>
  <c r="T16" i="1"/>
  <c r="X8" i="1"/>
  <c r="D99" i="9" s="1"/>
  <c r="T99" i="9" s="1"/>
  <c r="P8" i="1"/>
  <c r="AB8" i="1"/>
  <c r="T8" i="1"/>
  <c r="AA8" i="1"/>
  <c r="D142" i="9" s="1"/>
  <c r="Z142" i="9" s="1"/>
  <c r="S8" i="1"/>
  <c r="D34" i="9" s="1"/>
  <c r="H34" i="9" s="1"/>
  <c r="Z8" i="1"/>
  <c r="R8" i="1"/>
  <c r="AA14" i="1"/>
  <c r="D148" i="9" s="1"/>
  <c r="O4" i="1"/>
  <c r="V11" i="1"/>
  <c r="W11" i="1"/>
  <c r="D81" i="9" s="1"/>
  <c r="S11" i="1"/>
  <c r="D37" i="9" s="1"/>
  <c r="G45" i="10" l="1"/>
  <c r="I45" i="10"/>
  <c r="O4" i="9"/>
  <c r="N4" i="9"/>
  <c r="DC3" i="26"/>
  <c r="B13" i="18"/>
  <c r="AB4" i="1"/>
  <c r="AB2" i="1" s="1"/>
  <c r="D159" i="9" s="1"/>
  <c r="Z159" i="9" s="1"/>
  <c r="T4" i="1"/>
  <c r="T2" i="1" s="1"/>
  <c r="D51" i="9" s="1"/>
  <c r="H51" i="9" s="1"/>
  <c r="X4" i="1"/>
  <c r="P4" i="1"/>
  <c r="P2" i="1" s="1"/>
  <c r="W4" i="1"/>
  <c r="V4" i="1"/>
  <c r="V2" i="1" s="1"/>
  <c r="D73" i="9" s="1"/>
  <c r="N73" i="9" s="1"/>
  <c r="P4" i="9" s="1"/>
  <c r="AA4" i="1"/>
  <c r="Q4" i="1"/>
  <c r="Z4" i="1"/>
  <c r="Z2" i="1" s="1"/>
  <c r="D137" i="9" s="1"/>
  <c r="W137" i="9" s="1"/>
  <c r="Y4" i="1"/>
  <c r="S4" i="1"/>
  <c r="U4" i="1"/>
  <c r="R4" i="1"/>
  <c r="R2" i="1" s="1"/>
  <c r="D29" i="9" s="1"/>
  <c r="E29" i="9" s="1"/>
  <c r="DH3" i="26"/>
  <c r="B25" i="18"/>
  <c r="DW3" i="26"/>
  <c r="B62" i="18"/>
  <c r="B26" i="18"/>
  <c r="DM3" i="26"/>
  <c r="D8" i="9" l="1"/>
  <c r="E8" i="9" s="1"/>
  <c r="Q2" i="1"/>
  <c r="AA2" i="1"/>
  <c r="D138" i="9"/>
  <c r="Z138" i="9" s="1"/>
  <c r="D7" i="9"/>
  <c r="E7" i="9" s="1"/>
  <c r="F13" i="10"/>
  <c r="D30" i="9"/>
  <c r="H30" i="9" s="1"/>
  <c r="S2" i="1"/>
  <c r="F14" i="10" s="1"/>
  <c r="D95" i="9"/>
  <c r="T95" i="9" s="1"/>
  <c r="X2" i="1"/>
  <c r="F16" i="10" s="1"/>
  <c r="W2" i="1"/>
  <c r="F15" i="10" s="1"/>
  <c r="D74" i="9"/>
  <c r="Q74" i="9" s="1"/>
  <c r="D52" i="9"/>
  <c r="K52" i="9" s="1"/>
  <c r="U2" i="1"/>
  <c r="D116" i="9"/>
  <c r="W116" i="9" s="1"/>
  <c r="Y2" i="1"/>
  <c r="F17" i="10" s="1"/>
  <c r="EQ3" i="26"/>
  <c r="FH3" i="26" s="1"/>
  <c r="H45" i="10"/>
  <c r="J45" i="10"/>
  <c r="AR3" i="26" l="1"/>
  <c r="I14" i="10"/>
  <c r="A19" i="18"/>
  <c r="J14" i="10"/>
  <c r="CN3" i="26"/>
  <c r="A55" i="18"/>
  <c r="J17" i="10"/>
  <c r="I17" i="10"/>
  <c r="BK3" i="26"/>
  <c r="J15" i="10"/>
  <c r="I15" i="10"/>
  <c r="A33" i="18"/>
  <c r="Y4" i="9"/>
  <c r="X4" i="9"/>
  <c r="W4" i="9"/>
  <c r="H4" i="9"/>
  <c r="J4" i="9"/>
  <c r="I4" i="9"/>
  <c r="L4" i="9"/>
  <c r="K4" i="9"/>
  <c r="M4" i="9"/>
  <c r="G4" i="9"/>
  <c r="F4" i="9"/>
  <c r="E4" i="9"/>
  <c r="AB4" i="9"/>
  <c r="AA4" i="9"/>
  <c r="Z4" i="9"/>
  <c r="A44" i="18"/>
  <c r="BY3" i="26"/>
  <c r="I16" i="10"/>
  <c r="J16" i="10"/>
  <c r="AE3" i="26"/>
  <c r="F18" i="10"/>
  <c r="A7" i="18"/>
  <c r="J13" i="10"/>
  <c r="I13" i="10"/>
  <c r="Q4" i="9"/>
  <c r="S4" i="9"/>
  <c r="R4" i="9"/>
  <c r="ER3" i="26"/>
  <c r="K45" i="10"/>
  <c r="L45" i="10"/>
  <c r="U4" i="9"/>
  <c r="T4" i="9"/>
  <c r="V4" i="9"/>
  <c r="CX3" i="26" l="1"/>
  <c r="E55" i="18"/>
  <c r="EW3" i="26"/>
  <c r="FB3" i="26"/>
  <c r="FA3" i="26"/>
  <c r="FI3" i="26"/>
  <c r="EU3" i="26"/>
  <c r="FC3" i="26"/>
  <c r="EZ3" i="26"/>
  <c r="FD3" i="26"/>
  <c r="EV3" i="26"/>
  <c r="EY3" i="26"/>
  <c r="EX3" i="26"/>
  <c r="AY3" i="26"/>
  <c r="E19" i="18"/>
  <c r="AL3" i="26"/>
  <c r="E7" i="18"/>
  <c r="CI3" i="26"/>
  <c r="E44" i="18"/>
  <c r="BU3" i="26"/>
  <c r="E33" i="18"/>
  <c r="FJ3" i="26" l="1"/>
  <c r="FK3" i="26"/>
</calcChain>
</file>

<file path=xl/comments1.xml><?xml version="1.0" encoding="utf-8"?>
<comments xmlns="http://schemas.openxmlformats.org/spreadsheetml/2006/main">
  <authors>
    <author>吴琨</author>
  </authors>
  <commentList>
    <comment ref="E45" authorId="0" shapeId="0">
      <text>
        <r>
          <rPr>
            <b/>
            <sz val="10"/>
            <rFont val="宋体"/>
            <family val="3"/>
            <charset val="134"/>
          </rPr>
          <t>吴琨:</t>
        </r>
        <r>
          <rPr>
            <sz val="10"/>
            <rFont val="宋体"/>
            <family val="3"/>
            <charset val="134"/>
          </rPr>
          <t xml:space="preserve">
不含所级评审的工作量</t>
        </r>
      </text>
    </comment>
  </commentList>
</comments>
</file>

<file path=xl/comments2.xml><?xml version="1.0" encoding="utf-8"?>
<comments xmlns="http://schemas.openxmlformats.org/spreadsheetml/2006/main">
  <authors>
    <author>尚智</author>
  </authors>
  <commentList>
    <comment ref="E5" authorId="0" shapeId="0">
      <text>
        <r>
          <rPr>
            <b/>
            <sz val="9"/>
            <rFont val="宋体"/>
            <family val="3"/>
            <charset val="134"/>
          </rPr>
          <t>尚智:</t>
        </r>
        <r>
          <rPr>
            <sz val="9"/>
            <rFont val="宋体"/>
            <family val="3"/>
            <charset val="134"/>
          </rPr>
          <t xml:space="preserve">
进行分配工时时，使用等于D列某单元格的方式，不要直接输入数据。因为分配工时只显示小数点后1位，是四舍五入数据，直接输入数据会导致总和和估算不一致</t>
        </r>
      </text>
    </comment>
  </commentList>
</comments>
</file>

<file path=xl/sharedStrings.xml><?xml version="1.0" encoding="utf-8"?>
<sst xmlns="http://schemas.openxmlformats.org/spreadsheetml/2006/main" count="1677" uniqueCount="875">
  <si>
    <r>
      <rPr>
        <sz val="36"/>
        <color indexed="8"/>
        <rFont val="黑体"/>
        <family val="3"/>
        <charset val="134"/>
      </rPr>
      <t xml:space="preserve">
电子中心质量管理子体系文件
</t>
    </r>
    <r>
      <rPr>
        <b/>
        <sz val="36"/>
        <color indexed="8"/>
        <rFont val="宋体"/>
        <family val="3"/>
        <charset val="134"/>
      </rPr>
      <t xml:space="preserve">
</t>
    </r>
    <r>
      <rPr>
        <b/>
        <sz val="14"/>
        <color indexed="8"/>
        <rFont val="宋体"/>
        <family val="3"/>
        <charset val="134"/>
      </rPr>
      <t xml:space="preserve">文件编号：DZZX-CX11/03-SJRJ-12
</t>
    </r>
    <r>
      <rPr>
        <b/>
        <sz val="36"/>
        <color indexed="8"/>
        <rFont val="宋体"/>
        <family val="3"/>
        <charset val="134"/>
      </rPr>
      <t xml:space="preserve">
</t>
    </r>
    <r>
      <rPr>
        <b/>
        <sz val="26"/>
        <color indexed="8"/>
        <rFont val="宋体"/>
        <family val="3"/>
        <charset val="134"/>
      </rPr>
      <t>系统软件量化项目管理计划及监控报告
（含结项报告）</t>
    </r>
    <r>
      <rPr>
        <b/>
        <sz val="48"/>
        <rFont val="宋体"/>
        <family val="3"/>
        <charset val="134"/>
      </rPr>
      <t xml:space="preserve">
</t>
    </r>
    <r>
      <rPr>
        <b/>
        <sz val="20"/>
        <rFont val="宋体"/>
        <family val="3"/>
        <charset val="134"/>
      </rPr>
      <t>版本号：第1.00版</t>
    </r>
    <r>
      <rPr>
        <b/>
        <sz val="48"/>
        <rFont val="宋体"/>
        <family val="3"/>
        <charset val="134"/>
      </rPr>
      <t xml:space="preserve">
</t>
    </r>
    <r>
      <rPr>
        <b/>
        <sz val="20"/>
        <rFont val="宋体"/>
        <family val="3"/>
        <charset val="134"/>
      </rPr>
      <t xml:space="preserve">编写：吴琨
审核：尚智
批准：杨桦
</t>
    </r>
    <r>
      <rPr>
        <b/>
        <sz val="18"/>
        <rFont val="宋体"/>
        <family val="3"/>
        <charset val="134"/>
      </rPr>
      <t>2021—1—15 发布                          2021—1—15 实施</t>
    </r>
  </si>
  <si>
    <t>基线汇总表</t>
  </si>
  <si>
    <t>序号</t>
  </si>
  <si>
    <t>基线名称</t>
  </si>
  <si>
    <r>
      <rPr>
        <b/>
        <sz val="10"/>
        <rFont val="Times New Roman"/>
        <family val="1"/>
      </rPr>
      <t>2020</t>
    </r>
    <r>
      <rPr>
        <b/>
        <sz val="10"/>
        <rFont val="宋体"/>
        <family val="3"/>
        <charset val="134"/>
      </rPr>
      <t>年基线值</t>
    </r>
    <r>
      <rPr>
        <b/>
        <sz val="10"/>
        <rFont val="Times New Roman"/>
        <family val="1"/>
      </rPr>
      <t>-</t>
    </r>
    <r>
      <rPr>
        <b/>
        <sz val="10"/>
        <rFont val="宋体"/>
        <family val="3"/>
        <charset val="134"/>
      </rPr>
      <t>自然限</t>
    </r>
  </si>
  <si>
    <r>
      <rPr>
        <b/>
        <sz val="10"/>
        <rFont val="Times New Roman"/>
        <family val="1"/>
      </rPr>
      <t>2020</t>
    </r>
    <r>
      <rPr>
        <b/>
        <sz val="10"/>
        <rFont val="宋体"/>
        <family val="3"/>
        <charset val="134"/>
      </rPr>
      <t>年目标值</t>
    </r>
    <r>
      <rPr>
        <b/>
        <sz val="10"/>
        <rFont val="Times New Roman"/>
        <family val="1"/>
      </rPr>
      <t>-</t>
    </r>
    <r>
      <rPr>
        <b/>
        <sz val="10"/>
        <rFont val="宋体"/>
        <family val="3"/>
        <charset val="134"/>
      </rPr>
      <t>规格限</t>
    </r>
  </si>
  <si>
    <r>
      <rPr>
        <b/>
        <sz val="10"/>
        <rFont val="Times New Roman"/>
        <family val="1"/>
      </rPr>
      <t>2021</t>
    </r>
    <r>
      <rPr>
        <b/>
        <sz val="10"/>
        <rFont val="宋体"/>
        <family val="3"/>
        <charset val="134"/>
      </rPr>
      <t>年目标</t>
    </r>
  </si>
  <si>
    <r>
      <rPr>
        <b/>
        <sz val="10"/>
        <rFont val="宋体"/>
        <family val="3"/>
        <charset val="134"/>
      </rPr>
      <t>基线名称</t>
    </r>
  </si>
  <si>
    <t>类型</t>
  </si>
  <si>
    <t>单位</t>
  </si>
  <si>
    <r>
      <rPr>
        <b/>
        <sz val="10"/>
        <rFont val="宋体"/>
        <family val="3"/>
        <charset val="134"/>
      </rPr>
      <t>标准差</t>
    </r>
  </si>
  <si>
    <t>上限</t>
  </si>
  <si>
    <t>均值</t>
  </si>
  <si>
    <t>下限</t>
  </si>
  <si>
    <r>
      <rPr>
        <b/>
        <sz val="10"/>
        <rFont val="宋体"/>
        <family val="3"/>
        <charset val="134"/>
      </rPr>
      <t>目标值</t>
    </r>
  </si>
  <si>
    <r>
      <rPr>
        <sz val="10"/>
        <rFont val="宋体"/>
        <family val="3"/>
        <charset val="134"/>
      </rPr>
      <t>实际的代码变更比率</t>
    </r>
  </si>
  <si>
    <r>
      <rPr>
        <sz val="10"/>
        <rFont val="宋体"/>
        <family val="3"/>
        <charset val="134"/>
      </rPr>
      <t>规模</t>
    </r>
  </si>
  <si>
    <t>%</t>
  </si>
  <si>
    <r>
      <rPr>
        <sz val="10"/>
        <color theme="1"/>
        <rFont val="宋体"/>
        <family val="3"/>
        <charset val="134"/>
      </rPr>
      <t>保持</t>
    </r>
  </si>
  <si>
    <t>部门级</t>
  </si>
  <si>
    <r>
      <rPr>
        <sz val="10"/>
        <rFont val="宋体"/>
        <family val="3"/>
        <charset val="134"/>
      </rPr>
      <t>需求变更率</t>
    </r>
  </si>
  <si>
    <r>
      <rPr>
        <sz val="10"/>
        <rFont val="宋体"/>
        <family val="3"/>
        <charset val="134"/>
      </rPr>
      <t>需求复用率</t>
    </r>
  </si>
  <si>
    <t>模块复用率</t>
  </si>
  <si>
    <r>
      <rPr>
        <sz val="10"/>
        <rFont val="宋体"/>
        <family val="3"/>
        <charset val="134"/>
      </rPr>
      <t>走查缺陷密度</t>
    </r>
  </si>
  <si>
    <r>
      <rPr>
        <sz val="10"/>
        <rFont val="宋体"/>
        <family val="3"/>
        <charset val="134"/>
      </rPr>
      <t>质量</t>
    </r>
  </si>
  <si>
    <t>问题数/千行</t>
  </si>
  <si>
    <r>
      <rPr>
        <sz val="10"/>
        <rFont val="宋体"/>
        <family val="3"/>
        <charset val="134"/>
      </rPr>
      <t>确认测试用例密度</t>
    </r>
  </si>
  <si>
    <t>用例数/千行</t>
  </si>
  <si>
    <t>需求分析评审缺陷密度</t>
  </si>
  <si>
    <r>
      <rPr>
        <sz val="10"/>
        <rFont val="宋体"/>
        <family val="3"/>
        <charset val="134"/>
      </rPr>
      <t>意见数</t>
    </r>
    <r>
      <rPr>
        <sz val="10"/>
        <rFont val="Times New Roman"/>
        <family val="1"/>
      </rPr>
      <t>/</t>
    </r>
    <r>
      <rPr>
        <sz val="10"/>
        <rFont val="宋体"/>
        <family val="3"/>
        <charset val="134"/>
      </rPr>
      <t>需求项</t>
    </r>
  </si>
  <si>
    <t>概要设计评审缺陷密度</t>
  </si>
  <si>
    <r>
      <rPr>
        <sz val="10"/>
        <rFont val="宋体"/>
        <family val="3"/>
        <charset val="134"/>
      </rPr>
      <t>意见数</t>
    </r>
    <r>
      <rPr>
        <sz val="10"/>
        <rFont val="Times New Roman"/>
        <family val="1"/>
      </rPr>
      <t>/</t>
    </r>
    <r>
      <rPr>
        <sz val="10"/>
        <rFont val="宋体"/>
        <family val="3"/>
        <charset val="134"/>
      </rPr>
      <t>模块数</t>
    </r>
  </si>
  <si>
    <t>确认测试说明评审缺陷密度</t>
  </si>
  <si>
    <r>
      <rPr>
        <sz val="10"/>
        <rFont val="宋体"/>
        <family val="3"/>
        <charset val="134"/>
      </rPr>
      <t>意见数</t>
    </r>
    <r>
      <rPr>
        <sz val="10"/>
        <rFont val="Times New Roman"/>
        <family val="1"/>
      </rPr>
      <t>/</t>
    </r>
    <r>
      <rPr>
        <sz val="10"/>
        <rFont val="宋体"/>
        <family val="3"/>
        <charset val="134"/>
      </rPr>
      <t>用例数</t>
    </r>
  </si>
  <si>
    <t>总进度偏差率（首版本）</t>
  </si>
  <si>
    <t>进度</t>
  </si>
  <si>
    <r>
      <rPr>
        <sz val="10"/>
        <rFont val="宋体"/>
        <family val="3"/>
        <charset val="134"/>
      </rPr>
      <t>代码复用率（</t>
    </r>
    <r>
      <rPr>
        <sz val="10"/>
        <rFont val="Times New Roman"/>
        <family val="1"/>
      </rPr>
      <t>OS</t>
    </r>
    <r>
      <rPr>
        <sz val="10"/>
        <rFont val="宋体"/>
        <family val="3"/>
        <charset val="134"/>
      </rPr>
      <t>构件）</t>
    </r>
  </si>
  <si>
    <t>所级</t>
  </si>
  <si>
    <r>
      <rPr>
        <sz val="10"/>
        <rFont val="宋体"/>
        <family val="3"/>
        <charset val="134"/>
      </rPr>
      <t>代码复用率</t>
    </r>
  </si>
  <si>
    <r>
      <rPr>
        <sz val="10"/>
        <color rgb="FFFF0000"/>
        <rFont val="宋体"/>
        <family val="3"/>
        <charset val="134"/>
      </rPr>
      <t>均值提高</t>
    </r>
    <r>
      <rPr>
        <sz val="10"/>
        <color rgb="FFFF0000"/>
        <rFont val="Times New Roman"/>
        <family val="1"/>
      </rPr>
      <t>5%</t>
    </r>
  </si>
  <si>
    <r>
      <rPr>
        <sz val="10"/>
        <rFont val="宋体"/>
        <family val="3"/>
        <charset val="134"/>
      </rPr>
      <t>研制生产率</t>
    </r>
  </si>
  <si>
    <t>生产率</t>
  </si>
  <si>
    <r>
      <rPr>
        <sz val="10"/>
        <color theme="1"/>
        <rFont val="宋体"/>
        <family val="3"/>
        <charset val="134"/>
      </rPr>
      <t>均值提高</t>
    </r>
    <r>
      <rPr>
        <sz val="10"/>
        <color theme="1"/>
        <rFont val="Times New Roman"/>
        <family val="1"/>
      </rPr>
      <t>5%</t>
    </r>
  </si>
  <si>
    <r>
      <rPr>
        <sz val="10"/>
        <rFont val="宋体"/>
        <family val="3"/>
        <charset val="134"/>
      </rPr>
      <t>评测缺陷密度</t>
    </r>
  </si>
  <si>
    <r>
      <rPr>
        <sz val="10"/>
        <rFont val="宋体"/>
        <family val="3"/>
        <charset val="134"/>
      </rPr>
      <t>问题数</t>
    </r>
    <r>
      <rPr>
        <sz val="10"/>
        <rFont val="Times New Roman"/>
        <family val="1"/>
      </rPr>
      <t>/</t>
    </r>
    <r>
      <rPr>
        <sz val="10"/>
        <rFont val="宋体"/>
        <family val="3"/>
        <charset val="134"/>
      </rPr>
      <t>千行</t>
    </r>
  </si>
  <si>
    <r>
      <rPr>
        <sz val="10"/>
        <color theme="1"/>
        <rFont val="宋体"/>
        <family val="3"/>
        <charset val="134"/>
      </rPr>
      <t>均值下降</t>
    </r>
    <r>
      <rPr>
        <sz val="10"/>
        <color theme="1"/>
        <rFont val="Times New Roman"/>
        <family val="1"/>
      </rPr>
      <t>5%</t>
    </r>
  </si>
  <si>
    <t>量化项目管理计划及监控报告</t>
  </si>
  <si>
    <t>1. 量化目标（过程性能基线）</t>
  </si>
  <si>
    <t>生产率目标（控制目标）</t>
  </si>
  <si>
    <t xml:space="preserve"> 研制生产率均值提高5%；</t>
  </si>
  <si>
    <t>质量目标（控制目标）</t>
  </si>
  <si>
    <t xml:space="preserve"> 评测缺陷密度均值下降5%.</t>
  </si>
  <si>
    <t>注：目前项目级跟组织级的规格限一致</t>
  </si>
  <si>
    <t>2、量化管理技术</t>
  </si>
  <si>
    <t>1） 统计过程控制技术（SPC）</t>
  </si>
  <si>
    <t>2） 蒙特卡洛模拟分析技术（Monte Carlo Simulation）</t>
  </si>
  <si>
    <t>3） 多目标决策分析技术（Crystal Ball OptQuest）</t>
  </si>
  <si>
    <t>3、过程组合（Composed PDP）、子过程选择（Selected Subprocesses）及过程性能目标设定（QPPO）</t>
  </si>
  <si>
    <t>过程</t>
  </si>
  <si>
    <t>度量项</t>
  </si>
  <si>
    <t>子过程</t>
  </si>
  <si>
    <t>项目过程性能目标</t>
  </si>
  <si>
    <t>需求分析</t>
  </si>
  <si>
    <t>设计编码</t>
  </si>
  <si>
    <t>软件设计</t>
  </si>
  <si>
    <t>编码实现</t>
  </si>
  <si>
    <t>确认测试</t>
  </si>
  <si>
    <t>第三方评测</t>
  </si>
  <si>
    <t>Crystal Ball Data</t>
  </si>
  <si>
    <t>Workbook Variables</t>
  </si>
  <si>
    <t>Last Var Column</t>
  </si>
  <si>
    <t xml:space="preserve">    Name:</t>
  </si>
  <si>
    <t xml:space="preserve">    Value:</t>
  </si>
  <si>
    <t>Worksheet Data</t>
  </si>
  <si>
    <t>Last Data Column Used</t>
  </si>
  <si>
    <t>Sheet Ref</t>
  </si>
  <si>
    <t>Sheet Guid</t>
  </si>
  <si>
    <t>8bcc3072-ea5f-4c90-9162-35447273d32b</t>
  </si>
  <si>
    <t>9eb539e2-5272-4d89-87d5-7cd1189dece1</t>
  </si>
  <si>
    <t>fd1c2e36-75d8-4a38-b4b4-5c976f682e77</t>
  </si>
  <si>
    <t>Deleted sheet count</t>
  </si>
  <si>
    <t>Last row used</t>
  </si>
  <si>
    <t>Data blocks</t>
  </si>
  <si>
    <t>CB_Block_0</t>
  </si>
  <si>
    <t>CB_Block_7.0.0.0:1</t>
  </si>
  <si>
    <t>㜸〱敤㕣㕢㙣ㅣ㔷ㄹ摥㌳摥㔹敦慣敤搸㡤搳㑢㑡㘹つ愵ㄴ敡攰挶㘹㐳㈹㄰㠲㉦㑤攲攲挴㙥散愴㕣戵ㄹ敦㥥㠹愷搹㤹㜱㘷㘶㥤戸㔴㙡〵攵㈶㈸㤵戸㠹㐲戹愸㐲㐸扣㜰㝢㈸攵昲㠲㠴〴㐲〱昱〰て㐸㍣ㄴ㠴攰〱㠴㈲㈱㈱ㅥ㤰攰晢捥捣散捥敥㝡挷敥戶〵ㄷ昹愴晢晢捣戹捤㌹攷扦㥥晦㍦搳㥣挸攵㜲晦㐶攲㕦愶㍣㌳㌷㉣㙤〴愱㜴㈶㘶扣㕡㑤㔶㐲摢㜳㠳㠹㈹摦㌷㌷收敤㈰散㐳㠳㐲搹㐶㝤愰㤷〳晢㈱㔹㉣慦㑢㍦㐰㈳㍤㤷㉢ㄶつつ昵ㅣ㠴扦㤱攴挱㘰慦挱㍣挰昲捣昴挲捡〳ㄸ㜵㈹昴㝣㜹㘰散㙣搴昷挸攴攴挴攴挴愱㍢敥㥥㥣㌸㜸㘰㙣愶㕥ぢ敢扥㍣攲捡㝡攸㥢戵〳㘳㡢昵㤵㥡㕤㜹㠷摣㔸昶㉥㐸昷㠸㕣㌹㜸挷㡡㜹攷㥢㈶敦㍣㝣搸扡晢敥㌷つ攲搵戹㔳㌳搳㡢扥戴㠲ㄷ㘹㑣㥤㔳扥㜳㔶㔶㙣慥㑤㑡摦㜶捦㑦捣㑣攳扦搴晣昱㜴搷挴搲慡㤴㈱㕦㉤㝤改㔶㘴㘰愰攳㠰㌳ㄵ〴㜵㘷㡤㥢㘷㌸挷戰搴㡡ㄹ㠴扡㌳㈳㙢㌵挳㐹㐶㉤㍡ぢ搸扢㥡戹㌱攸㉣㐹㌷戰㐳㝢摤づ㌷ち捥㌲〶慡づ㌹㘷〲㜹摡㜴捦换㔳愶㈳㜵攷㜸摤慥收愳㤴敢扢㌵ㄹ㈲㍤㌱戵晣㠹愹挰㤹㔹㌵㝤㌵愳㠰ㅢ㤳搱昶㤸㕦㘹㙤㝢㜳昷㜱㌹㜵昵〶㡥㜹㑢昷㜶愸㌹㙢晡㡤㤶攳摤㕢挶㡢㙦㥤挱敤摤摢愷昶愸戵捦敢扢昷㔱㕢搹摡㕡っ挴昴慤㜶ㄴ㡢㌱ち〴晤〴㐵〲㈲搰㈸ㄱっ㄰っ〲㠸晣摦挱㈵改㡥慣搲捡愶㔶㕥搱捡ㄵ慤㕣搵捡㔲㉢㕢㕡昹扣㔶㕥搵捡戶㔶㝥㐰㉢㕦㐰㥢㈴ㄵ晢晢戵㌸㥤晣慢昹㡦㕦㝥攳捥攳摦扤㝣晡摤て捦㑤晥㙤㜰てㅡ摤ㄷ㑦㙡搶㌷㉦㠲搴㥡㔴㝣㘸攲㈰晦㙤捤ㄵ㘰ち敢戰㜵㤷㌵㌹㔹㍤㝣搰扣挳搴戹慣っ攴户㄰捡〸摡づ㕡昷摢㙥搵扢愸㜰㜷挳戴ㄹ挸收挶㡤挷㜵搳㕥摤慤〶慦搸扣㜲㈹㌴㐳㜹㝤㝢㕤㜳㤰㡥㙥㑢㘰㉢ㄹ愸昷摤搸摥敤慣㔹慢换愹㑢㜶㔴晤捡戶㙡㘷搱昷㔶扡搷ㅥ昳攵㠳㡤摡㡥ㄹ㑤㐱愸慤慢戱㍢㔶ㄹ㔵㐵昳ㅡ㥢㔹昵〲改慡改㡤㍢㡢㜶攵㠲昴㤷㈴㐵愲慣慡愵㕥捤慡㤸敢挷ㄷ㕣㉣ㄴ摣㕡㝤㜵扡搴扡攷㔲〸㘶㤶㔵捣㜷㑤晡攱挶戲戹㔲㤳搷戴㌴㠹摥㠹㡡晤㉤挵挷扣㑡㍤㤸昱摣搰昷㙡慤㌵㔳搵㜵ㄳ㤲愶㝡搲慢捡㝣㍥愷㠴〲〴㙥㕦㥦㄰戹摢扡昳㠲㐲㐴ち挵㘴攴敢㕡挹㙥攲㌴㔶㠷㔵搴㈴㘹㔲㝢捤ㄶ㠳㜱扥㑡挶㘴㜰㘰㙡㑤搴ㅦ㝣改敢戶ㄸ戶㠱戹㤷戶戱愶㡤挶慢扦㘷㕤扡攱〹搳慤搶愴㥦愹晤〴㘷㘴っ〳攸㔷㈰㄰扡敥ㅥ㔵㥤戸㈴㌶昴㡢㜶㌵㕣㉤慣㑡晢晣㙡㠸㌲㘸挸㘲㤱㕢摢㤱㡣慢㔰㘴散㈵ㄸ〵㈸㤵㜲㠵㝤㙣㔴㈸㈱攵㜴㑡愷っ㕥㙥ㄱ攴散搷挲换㠳搶㌱扢ㄶ捡㐸㈸て㕢挰㐸愴搵ㄴ晡㠶㐸愲扥㔹㠹ㄴ挶㍥㙢〶㔴㙡摡㙥戸搱攴摢づ㉥㠹㠸㘸㔷ㄶ散㌸㔹㐰㔱搰㉡て㌲㜸つ㐴搳㈶つ戲ㅢ愷㠸㠸㙣㤰愱搹㌱㜲㉢㤱戱㝤㠶㡣㐰晢㌴ㄱ戲昵挱敥㌲㠲挴摥㐹愴散搴㤵ㅦ㜷愵搹㘶戶㝣㈴捤慥挶挶ㄹ搷㄰㕣㑢㜰ㅤ挱㝥〰昱㈷㐸㌸㑡㌹攴㕢㤳昱ち㍣ㅢ㌷㄰扣ㄲ〰昲挹愰捣㠹㐵ㄵ㙤愸敤搸㤱㙣㌷〴㍢㔹ㄹ挵㤱㈸愲㘵摣戰㌳㠷ㅣ㠵攸搸敡摣ㄹ扡㌶慦㜴散㙢扢搳㘶㝡㌹愴挸㡣愶改戵㙥搱㌴扤ㄱ㙣摡愳摥扡〹㕤㡤㌱㠲㔷〱㤴㡣㔷ㄳ㐲戹搰攰摤㥥㐵㑦㤳昲㘵㘱ㄶ㐵挶㔰㡦ち㍥㈶㘴ㅥ〱㌲㠴㕣挷昱㘵搷㠶愶㌹㌸㙥扤散㙤攸〳摤昹㍢㐶㝡㥢摥摣搵㍢昴ㄷ㍤㑦㉢晡㘶戰㤷昸㕤㔷ㅤ㜳ぢ慡㡤搷ㄲ摣ち搰愶㘳㜸晡㝥扥㥥〲㘵ㄶ㍢㈹捣敤愵搷㐵㔹戹换ㅢ㙢㔲㘹愰㐱㙢搹昴捦换㄰ㅥ㡣戹㔹搸挲㥥敦换ㅡづ戵㔵㔵挰昳换戵慤㠵挱㌱摦㜳㔸扥㙢㈳〷㉦ぢ挵㤰捦㙢㝤戹㌶ㅢ㌹挳搶㑣昹㥣㔲㤴㐳ㅤ㝣㐷㜷㈱㤱敡搴㑡㕥散㤷㝤扥摣㤵㈴㍤㐸㤲搷㘳㕢㡤摢〰㈰㈵挴㙦扡㑡㤴〳㙣昶〶搵慣搵㘲愵㠷㉦攳㜴搲收㐳散㤰㈳〳㤱挳㜶ㅡ晥㠳㘰挸㔹戲㥤㠶戰ㄸ㜰ㄶ愵㕦㠱㙦挱慥挹㔲攴㤶愵愸搹㤵ㄵ㉦ㄳ㔹搱搷搷㜱㥥捥昰慦㈹㍡㘹㤳ㄲ㤹摣㥥㔹㤹㜱ㄶ㙦ㄲㄵ摤㤰ㄴ㉡ㄹ慥愱㠶〴㈲攵戱敤慥㠸改㐱挴摣㡥㡤㌳づㄲ㑣ㄲㅣ〲搰㝦〱㐹戳摤㡤㘷㌸慣㝦㥤㉥敤㜲㌹㔷㈴ㅡ㤴㡢昰㜲㔷㘱㜵㤸慦㜹㈳挱㕤〰㙤收てㅤ㤰ㄹ㠴愸㔰㥥㈲㐴ㄵ挶戰捥摡昲㈲㘹㘰㡦㠵挰搲㑣㍤〸㍤㠷㤱愵㈱㙢搶㍢攵㠵戳㜶戰㠶㐸搴愸ㄵ㘷敥㕦㤵㉥愸换㠷敤搳㔶收慤慤挹慡㘱㉤㜹㜵㠸戶戹搹㥤㜰㌰挷㜶挰㤶㔴㘷㜳㑤㈰昵㜶㍥挶㄰〲㍢慤晣慤昴挶㙥换晢捤㐳摦㜰㜳㐷㤷敤戰㈶〷慣㠸改㤸㉦㕡搸㐵㐴づ慡晤搶昲慡㉦攵散㤰㜵摣户慢㌵摢㤵㐴〶㙣㑣〶敢收攵㜹㐴〹ㄶ㍤挶〰㍤㜷挸㕡昶㑤㌷㔸㌳ㄹ㔰摣搸摢昲愴挲㈲扡㌵㙤扢〱㕥愳戰挸晣戰戵戴敡㕤㐴挴戶敥戸挷捤戵㘰㐷㘰㠵㐴ㅦ㈵㠵ㅡ愱〹㑤ㄳ㐵慤搸㉢㝥㜸㈰捦攵挸㝢㜹〲㠵慢㥣㑥㥦㜹㠶昶愶㕤ㅦ挷㘸㘸愷㜳㑥㠳㠸ㅥ㌵ち晢㌲愵㌰㌹搵戸㥢㝤摥っ㜰敦昱㌳㜳捤挸摣ぢ㡡㔹敢昴昲㘷挸㜸㐵ㄶ㡤㐰〸㝤㜴㝢㈲㔲㘱ㄹ㈹〷ㅣ〸㡣昳愹㥤晣㑡㤶㙡㐳敡摢搳捣ㅥ㐳㈴㘹搰㥡㌷㔷㘴つ昱㘸挷っ昷㐴て㌴㘳ㅤ戳ㄶ挴㜵㌳㥥攳㤸㈴㉤㤲攵㔲挵㈴〵㑦搵㐳敦愴敤ㅡㄶ㠰愲扦戸挸扣㠴㈲昳㤲㉡ㅡ戴㑥㌳㌴愸昲ㅣ换㍢㙦晡㜶戸敡搸㤵㈲ㅦㄸ扥摢ㄱ㌴〹㈶愷攴㑤㔲㈲㌳挶摡慣昹㌳㌰搹㠲〹愰㝢〲㜲㤴㕢㐷昴㠳㜲㌵㔱挰㍦搱愳㘳〹〲㐶㜹㑡㡤户㘲㌴㕤摤㡥㠰挸㔱改㑡㜲〷攳捡㈳㈸㠹㠴㄰戱㥥㐱㈲昰ち愶㠴㍣㕤摣〵敢㡣㙢㠷挰ㅥ㌱㜶捣づ㘷〳愰ㅣ〰㔹㜵扣扤㕥㘱㌵搵㘹扣愱ㄵ㙥敡慣㙡㔱ㄳ㌷㜶搶愷昵挶㙢㌶愹㡥㌴㑡㑡㤱㙣搵㐸㘹㤶㑤收戸㤳㔴㡤㔰㡡㍢搱㌶㈲换㙤摡摣㜷㑡㤱ㄷ愰㤸ㄴ捤攴㡣户㈹㐲㐱愰㌷搶㔱昴搹㘷㤳㐷㉡㘲㐳ㅢ愰㐴㍤ㄵ㤵つ挵㈱挱㌹㕣㍢愹捡㔲晣〴晥摥ㄳ㘷ㄷ敡㘱㑢㡤㜹㘹㌴慥㤹慡搵ㄶ㕣㔸〹ㄵ搳慦敥㄰㤶挶摡㈲つ愳戸戳㔷敤ㅦ㙤㙦㡡ㄱ㘳㌶㘴㔸㈴挳てっ㌶〴㜳愵㈲慡戴捥㠶戸搵㡤攲㈲㥦㑥㑡搳㔵ㄸ㔸ち慢戳㜲㕤㤹㘱㑤㑢㝥㔴㜵㘸㥣ㄶ㤵ㅣ㌵慣愹㤵〰㉡㍤愴ㅣ㡦㜳㡡挱つ敢㌴摤㔲戸挴〰戱ㅢ攷ㄶ㉢㈱㐲扢㡤〱㜸㌲搸㌹搸挱㡥㐴愱ㄳ㕡㘷㤴愰㠵っ挲㙤㕤〴㜹愷㐷㡣㐲㤰㕡㉡晤敤愸昸挲㤳㑣摦㌸㥡㑢㌲㌱ㄳ㌱摣㤵㘱㍤〰戹改挸㈴戹㘸㌴〹㤸㐷㤲㑤〹慤挱愴㡣㈶挶㄰㑤㍥㍦挴㉤ㅥ挶戲㠶挹㌶㌵摣㜳ぢ㙤㘸搳摡挶ㅥ㙢捥慤搴敡㔵愹㔴㜱㈲慢㤵㐶摥ㄱ昸㔲㔷〰㈳㙥捡搸㤷㜸㔳收㜰㤴攲㤲㠹愴摥敤㙥攳㈸扡㉢㈱㠷㌱㈲搵挷〰㘴㠶㕢㑥〵挴㍡敥㈹搰㍥摣摢扣挰愰㉥捦㐱愴㜵ㄴ㔱㤶捤攳㍥㕥㈳㡡慣戸㉤搵㙣摥㥢昷㘸戳愷㡡㑥搸㔱搱㡥挰ㄱ搶ㄹ〹扣㐲〱挶㐸㡦摣挱㐱㜲㔷攲攸敥㤵㐷搴㘳敥ち㔰愱㌰㈰ㄸ攳攵㈹㈸㠷㕤〵㈳搱攰搶㥡㔶户㘰昴㤷㤶户㌱〵㈰ㄸ〶愶㐱㡢㤶㤱㠱㌳㠳晣搶〶捥㑤㘸㤵ㄱ㈱㑤〷㔳ㄹ愳ㅣ㠵挳ㅥ㐸〳㌷昱㈰扤散㐱〹㠵晢搴挵戰攴㙥攲戸㠳㈳㤰攷㕦搳㔶戸㘸㠶戸晥攲敥㙦㉢㥥慡㔶㘹敥挲㍦户㈳戰㡡慢ㅢ㤱㌹扡慦敤㔲㤶㕡ㄳ敤扢㥢摢㉡攲换㠲㠷㘶㈷㑥㤸㘱㘵㜵㈹摣㠸㉥㙥昵㑡ㄲ晡㡦攰㡦搸昴敤戴㤹昳㉥㉦愲慥㜳敦㑢ㄷ㕣敦愲慢收愵〷扣昵〷ち挱ㄵ捡㝥㑥戲㤴晢㌷晥愹愴攵昴ㅦ㘲挴敤㑣㥢〳㌴ㅤ㈴ㅣ㐷愵㐸ㅡ㡣㈱㥦㐱㈷戰摤ㅢ户〶㐸㈷晢摡攸㐴〹㠲㕤㐲㜱捦扦㘸㠴㈲㝥〰戴㤲㔸愲㈳㌹昶晣敢㘰㝤昱㝤㤴㄰攱㜸㡥挵㠸晥㉡攴㌲㔰愷〴㜹㝣挵㠳ㄷ㐲晥㝦戰㤴㜰昳愶散昴㕦㘰㘶昱㙣㍢㡡㙥㈴㡡扥搷㠱㈲挱㙢㈰㡡㝦敦㐵㈶㐹㍡挳戳捦㉢㄰捥㌵敤ㅥ㐰㕦昲ぢ扦晦挳〳攸㝣㑣ㅣ捡㐶㐳愸敤ㄶ㍣㌷㑣㠴扥づㄳ㠱挱㝢㘵㈲㥣㐴㐶㌰㡡ㅦ㤹〸戱て㘴〱〵㕢㥢〸㡣敤㘵ㄸ㠲愹㔰㙢捡慤挱ㄳ搸㌵づ晤㘳㈷㜰昱㔶〶㠸攷㐳㘹〵㌳昰㐸㕤摢㔹扣㘸晡愶戳㕦㤵ㅦ昷㈵㤴㤹扦㡣㥢摣慡ぢ㝢㕣扦㘹㡤敡戴㠹慦㈲昱戲敦晡㔳戶㜷㝦ㅤ㤸㡡㔲攴扥ㄷ㐵㔱㜸〱㥥ㄲ挱㜳㐳敥晤晢扥㜹晣昷て㍤㜶㤴户搵㘲㕡搵㙦㐳扥㤷㤰㍤敤〹〴㜵㔳ㄷ㐵慥收㠷㌹㈷昱㠹㤲扤㔶㤳搳愶慦慣愰挰㜰㤲㙣㐴㜸㈹挲㡣㠸㙦㈷㤸㤸戸昷㄰㤹㤸ㄳ㙤敥㑥昵㘱㤳㜲ㄱ㑥愴㈶慥㝣㝡㐹搸㔰㜴㔵㘴㍤㕡㥢晡户愱㡡㥥攷㐴㕡慤㐴㥥㍡㤹㠴昸㔶扢慥㍢㑣㕤ㄷㅤ㘴ㄸ昶㑦愴ㄴ攲て愴㤰昴㐱㠶ㄷ〲㤴㤴㍡㡤㡣㝥㍢㐰㐶㘴慤㍤挴㑢㝦挰慥㄰㤰㡤㑢㝦㍤㝥挴㠲㕤〴ㄶㄳ㕦㝣慦㈷㕡摡愲㠹㙡㘲愸㔶搹㌴㑢挸愸挳ぢぢ㈶㤳搲㘵㘴㤲愴ㅦ㐲㙥摢敥㈸扥㘴挸㠹〲㙦ㄱ㘳敢づ㝤㙤㈵攷ㅥ户㡥㥢ㅦ搰㌳〵愵㌰摣扤㉣挶㠱㔴挵攸愲愶愵愸㠸㜰㌸捡㌶㍡つ挴㔵搰㔹敥㝥㥣㑡ㄱ晣攳㤷㐲慣ㅦ㙦づ㝤㜵㝢つ㜵㥣摢㡦〵昲〷晢敢挶っ挶挶㕢挹㌱㤰戰摢㙡㔵㡣慥㠷㥦㐱ㄷ㉥㍡㈷㡣㘶㔶㍤㡢挳昸㤳㜰㔶㥦搶愱晦ㄹ扤㔶㥣㜵㤶扤ㄹ挶㙥搱晦敦㐴挱㤶晡㕦㌰昶愶㄰昹慥㌸挳〷㥤昱㤳㉤㐳㌶摣ㄱ㜸戶ㄱ扣㔱〷㘳㐳㘵ㄹ昲㡥㜲㑢昸㜸㌵慡㔶ㄲㅣ㝥慦㝣晢搵㠸㐶㕦摡戶〳㕤〵㈰㘳㐳晡搷㈱㠲扡昶㙦㤵㕢挹改戶昰ㅥ㜴摣㜷搲慥昸㕥攰㔹攱搸ㄲ㠲扥㘳晣昶捣㠲捤㌳㈵扥搶㉥搴㙥挶㑥っ扥て㝤㑥㉤㐰㘰㥦㤲攱㡢ㄵ㡢㘴㘴㘱㝢㤱っ㝥㠷㌴㤲ち㉦㔱㍢〴㔷㔹昷搵捤ㅡ㍥㕤㕤㠰慦㌳㘴搱㡥㔰㜶㤱挷戹晤㠶〶户づ㜷戴摥〱㝦㤰慣㑤㈰㌸愶㤶昰㥥昷㜱㕦摢昷愰戵㙤扣戶㠰㉤㝢昳戹㤵昴愷㠱搳敤扤愵㤵㘴昸㑥㝥㤱㕣㌲捡㠴戸戴㝦ㄴ㝦户敦愰攵㘸愳愰昳昸㠳㙥㍡挲挶㙢㜰㥦㙤㈳晡㝤づ㕤挵ㄴ〱㝥㠶ㄹ㘷昸㈰攸攵㈳㉢㡡㉦㘳㔹㘴〰攴㜳㠵ち㐰㜷慡㝥㙡㌳慡ㅥ戹㤷㍤㤱〴捦ㄸ㈴挷㤲昸㈲ㅡ㜲扢愲㘵㠳㈵戸㙣愱捥ㄲ挸ㅢ㐹て攴㜳㠲㘷〹㌵㤱捦愳㐳㘳㈲㌶㑡扢㑦攴㜳㥢㑤㐴搰ち㔰ぢ㑤㡦㍦㤲㘸ㄱ愳㠶㙡挳㈱㜰〹㍣㠰㤱㐴㤹っ㔳㍥㔲攸ㄴ愲ㄸ挳昷㠹㈲愴㕦挵㝦㥦㍢晡㡢换㑣㝦㍤㉡㤴㐴㐴㔵敢㉡㈸ㄱ搵㉡㥥㐸慦挲㐷㘹昷㔵㍣扥搹㉡㐶㈸㉣㌹ㄳ㈳〴ㄸ敡ㄳ㘵晣㔱慢慡㈳挳つ攵㑦㥣㈳挰慦㘵ㄶ㈳㈶㑡㔴摦㡢挸愰㉦㜷㕥戵扡㠴㑣搲㔷攷㐶㘴㝣攵愳っ㈵摥㠸愴㔳愷㄰㜹㘵ぢ㤱㝡㉣㍡戱㍢㜶㐷〸〹㉣㠹㥦捤㜶㤵敤㠵ㅥ㐳晤攲㈳〹㘲㑥㥣㐸㍥愱搲攲攰ㄳ〸㈳㌲㑤㐹㐸摣㐸昱攱愴昱㜷㥥㘹晡㑥㔱㠱〴敡㠹ㅡ㤳攰㔴攳て㈵㡤て攱昳㉣搵㈶挷慢〴㑣捦㈵㡤㐹㤸慡昱㘳㐹攳扦ㅣ摡摦㘸㥣搰㘱㌴戲㑥㈲挹㌰㝡搵㌱㈰昵愹昶㌰㥡敢ㄶㄵ改㠰ㄵㄵ㔳㠴慡ㄸ㜲㑤愹搲㐱摣ち昱昱戱昴㍣㉥㌹攱㉥〸愴㙤昴晦㑣㤸挳攵愷㔹㌳㌴昱㉤昴㍡愲捥扥愱㥥搸戹㘰㉤昸㈸攸户收〲ㅣ慥慡㍢㡡㐴㘰ㄷ攴愳晤摤挲㍢㥦㘱㐳㌶昷㈳㠹㤶㘹扣㑣搲㥢ㄶ㔱ㄱ㤶扣昸㐰㠲搹摣愳㑤㥡㌱ㅥ〱㜲㈰㈶〱㤹㌱ㅥ〵㡣㈲㌲晢㔸㌰㐲晥㔷捣晤〱㔶㝣㤰攰㌱㠰㤲㈰戳㤳づちㅦ〲ㄸ㑥晥㡦ㄵ㘳敢捡㜱愲㠹㠷㤲㤷愵挹挸昸〸㍢㝣ㄴ愰て㝥㕣ㄱㄳ㘱挹昸ㄸ㑡搲㉦愵攰㔰㉦晤㌸㉢㍥㐱昰㌸㐰㐹攷㘴户扤㙢㕣㔳㡦㉡散㤳攸㉡ㅥ㈵挰捦㜸㈲捥昰㐱攷㍥扣愵扢搱捣㌳㜱昲㠵㍦㘲㥥㉤㥦昲摦㠳㑦昳㌷戸攸㍥晣㥦㐹㜴㘵攱攷戵㌷昷㌶ㄶ㤹㠰挶戹晡慤㘱戳㕦挰㌸㕣㔷㌳㤴挲ㄱ愹㔴㡡㕡㐱㄰摦㕣戰昰昰〶扥攵㠸慡㄰㠲㌴愰㉡摣戸攲㈸ち㡣㑦戳㈹㜱㑣㍣ㄹ㥦攱ㄳ㔱慢㌶昱戳㜱㠶て㠲㜸㔵摤ㅦ㠸扢㈷㉦㈴慥㔵㠵摤昶㐲攲㕦㔵慣愶㕦昸㈴〷㔳挸㐲愶㔵㉢ㄱ㘹㡡㠶扥㠸捣㔰摦㌰攷㜶㍦㝥摡㈵㔱㌹㔷㍤㜷敥㥦挳昹戱敢昳敦㝣晢攰㤳捦晤晣て㥦晡昵㝢㡦晣昹㕦㑦㍤昵敢㍦㝥敡昲扦㝥戴㜲攴愷㑦㍦晤㤳㝢扦㜲昹て㝢慤慦㙡捦晣㜳晥慢て㑦㕥㜸昸㐱敢捣㙤挷ㅦ㝥搷〳昷㑤㉥㕥㌵摥搷搷摦㝦敢攸捦慥㝢摤挸愳て㍥㉢㝥晣摢㙢㕤愱㤶㡢ㄷ戴㑥㠳换㔶搳昸ㄲ㌲㤸〶㘷晣㤲㑥㠳换㔵ㅢ戵ㄲ㙦搴㌴ち㡡㜰㙥㜰〲慡挲㙣慤ㄸ昸て〱捣戴㍤</t>
  </si>
  <si>
    <t>㜸〱敤扤㜷㥣ㄴ㔵昶㍥㍣㜷㘰㡡愹㈶㑣ㅢ㐱㐴〵挵慣搸㌹愰〸㐸㔶㐰ㄴ捣〱㍢㔴挳攰〴㥣ㄹ㤲愲〲〶㌰愲愲ㄸ㌰㘱搶㌵慥㙢捥㤱㌵慦㜹捤㘱ㄷ㘱ㄵㄵ挳慡慢敥晡㍥捦愹扡搵搵摤㌵〴扦晡㜹晤攳搷昴ㅣ敡㥣晢摣㔳愷㥥㝢敢搶慤慡搳㔵㔵慡慡慡敡ㄷ㝣昸㍦㍦ㅤ戹搰㙢晣慣搶㌶慢戱摦㤰收㠶〶㉢搷㔶摦摣搴摡㙦㜰㑢㑢㘶搶攸晡搶戶づ〰ㄸㄳ敢㔱摥㕡㌳戱戵晥㔸慢㜶攲㜴慢愵ㄵ愰㥡慡慡摡㕡戳ㅡ攵㥢㌹㝦㐱慤㤸慣㘵㜶愴〰慡捡㌴㈸㍡㔱搴㔲㤸ㄴ〱㡡捥ㄴ㕤㈸扡㔲㜴愳愸愳〸㔲㙣㐰戱㈱挵㐶ㄴㅢ㔳㙣㐲戱㈹㐵㜷㡡ㅥㄴ㕣扦搹㤳㘲㜳㠸㉥扤㈰㈶っ搹㙢摦散ㄴ㙣捤昸戶收ㄶ㙢㤷摥〷摡㌱て〸㠷晢㠵晢㐵愲改㜰扦搰㉥扤㠷㑣㙢㘸㥢搶㘲つ㘸戲愶戵戵㘴ㅡ㜶改㍤㙥㕡戶愱㍥户㡦㌵㙢㐲昳搱㔶搳〰㉢ㅢ㡡㘶㌳戱㔴㌸ㄶ㡦ㄷ搲改㔴㤷㉤攰㜹散㤰扤挶戵㔸㠵搶摦捡攷㤶昴戹敦㤰扤晡㡤戵摡㝥㉢㥦㕢挱㈷㕣づ㙤㙥捣搴㌷晤㐶㑥㙢搸愶搱愱㔶慥㥥㡤㙦㔹㉤昵㑤㤳晡㈱散ㄲ愲愱㈵晢つ〷攳戹㑣㙢摢㄰慢愱㘱㝦慢挰㜶敦搲㐸捥慣ㄶ慢㈹㘷戵㜶㙢ㅣ㌶㌳㘷㌵㌸挵慤戵㡤〷㘶㕡挶㘶ㅡ慤㡥㕣愸㙢戴摢㙤㔴摥㙡㙡慢㙦㥢搵戵昱㠰㔶㙢晦㑣搳㈴㡢㤰㥡挶ㄱ搳敡昳ㅤ㍢慡㡥ㅤ慢㍡㙣敦ㄷ㡣戴㑤扦攱㉤戹㈱㤳㌳㉤㙤愲戱搵挲㝥㔸㑦て㤱挰㑢挲㘲㉦敡㕤㔶㡢捤㌴扥扥㜱ㅦ慢愵挹㙡攰㑡搸㜸㍢㤷㠱㠴ㄳ㥢㝡㤷ㅣ扤㌵㙣ㄸ搵搹搹摦戸㈹㕣㡢搹㥢愲て㠴戱㌵㐴㥦㝦㉤扤㙦挵㤲㕢㔷㍥戲㘴昹晤搷㉤㥦扢㜰昹㍤户㝥昹攰㔹㉢㤶摥扡昲搶㙢㍥戹敢㡣㤵户㕤㘰㙥挳ち㝤㈱㔴挷㜷戰㌷㝢ㅤ㜲㡦慡㥥㤸愹㥥㤸慤㥥㤸慢㥥㤸慦㥥㘸㔵㑦㉣㔴㑦㥣㔴㍤㜱㜲昵挴晡敡㠹㔳慡㈷ㅥつ㡣晥搴㜶敡㔴敤㝣晡ㅦ戳㜴敥㈵搶㥣㘱搷捥㝦攵戰㉤㝦晣戱㑥㜱〷㤶㍤㜹㍢㉣㤸摢㐳ㄸ㍢㐰昸〷昸慦㑢攷㝣㜲挷扣攵ぢ㑥晤攴昲㜳捣ㅤ㔹㘱㈷〸愵㕥㐷㠰っ戲换㜳ㄷ㥦㍥慦昵㠶攱昷扥晡攵㤲攸㡡㕤扦慥攱挸㄰昷攳慥扣㔹〶户戶㑥㙢㥣捡㜱挹改㌲㌲㠸㌴づ㙤㙤ㅢ㤷㘹㘹㙣晤㙤晢ㄶ㝡搶摡㍡搷攰搶挶摦扦㜳㘱㈵扦㐹攷㌲㜶〱捤晤挷㌶户㌴㘲㠰ㅢ㘳㘵㥡〶㠴晡挵搲挹㜰㌲㤴㡡㠶攳愱㜴㍡ㅣ㑥㐷㜷ㄹ摦㤶ㅦ㙡㑤㐷㔱㌸㥥㑣㠵愲改㔴㈲㤲㠸愴㤲㤱㔴捣摣㤵㑤搹て挲搸㡤㘲㐰摦㤱㝤愳㘹㌳㐴㙢ㄸ㐲愹ㄷ㥤〶晥挲㤸晢搵戴㘳㙥ㅦ㜲搶慡戹㥤戲㥤㡥㝤㑡㜱搴㤷敥ㄳ㈵㌸〶㘱挴㈱晣扢捦捡㕢ㅦ㕥㜹敢搲ㄵて㉥㕥㜱攵㕣㌳挱ち㐹〸愵晥敡㜸㝦㉦㌴㝤昴づ攷摤㌸晡散㜱ㄷ㕥搶㙦㤳㑢㤵攲戰㈲摥搳〴昷㠷㌰㜶㠷昰昷㙥敦㔲㉢㙥㔹扣㝣挱㜹收ㅥ慣㌰〰㐲愹挷ㅤ敦慤㠹㌱㔳敦㥦戸挷愰摢㌷扥敤攷扢㍢㕣㍤㑥戱㡢戱㠳ㅡ〳㈱晥㉦昴つ㐲㝤㜳㌰㍤敤〵搱㘱㘴㉣㙡づ愱㘹㈸㠴㔲て㌸敢摦愲㐷敦㈷て㜸㘵攳愱ぢ㡦摣昳戶㙤戶㥦㜹㡡攲㈱㔲戶㙥㌸挱㈳㈰㡣㤱㄰㥢晢㡥つ㥦摣戰㜴昹攵㘷㤸愳〸摤ㅢ㐲愹扢ㅣ扦攳㕥㔸戱攰㥤㍥扢づ㍢㉦㌸敦摥挹ㄷ㍤㌰㔲昱愸㉢摢㌵ㅡぢ攵摢ㄵぢ愷攲愱㜸㠲㝤㈳㡥㉥㔲散ㄵ愱㜴㍣㠲愲㘴㍣ㅡ㡢㐶㈲攱㐴㌸㙥㡥攱捡挶㐲ㄸ晢㐲㜴ㄸ㠱敤ㅡ㐷搳㝥㄰㑡摤敡慣晦愲㜷慦㔹㌹攵愶晢㠷㕣㌲㈵晡搹敡挲收㡦㈸づ㑦戲晥昱㔸㈸㕦㝦㍣㤱ち愳换挵㘳挹㌴扡㕦㌸㕥っ㈰㥣㑣㈵㘲㠹㐴㌲ㄱ㡢㐵㔳挹㜰㈸㙡㑥攰捡づ㠰㌰づ㠴攸㌰っ敢㍦㠸愶㠳㈱㤴扡摥㔹晦㠳㥦晦昳㠱㠳㑥晢㘵摦㌹㝢慦扣㘲收敥㙦㝥愳㌸搷㤰昵ㅦ㡡㠵㍤扣扢挵慥愱㝥愱㜸㤸〷晢㐸㈸㤱㑡㠷㤲戱㜴㍣改㠹㈰㤵っ㈵攲搱㐴㈲ㅣ㡤㠴搲挹㐴捡㍣㡣慢㍢ㅣ挲㌸〲愲挳昰㘸捡㍣㤲愶㠹㄰㑡㕤改㐴昰㜲㜷攳搲㔵㙦㍣㌹昸散ㄹ㝦摤昱捤ㅥ晢㔸㡡ㄳㅤ㠹㈰㠳㠵㜲〶搶愷〵戲㕣㔹づ挲挸㐳㜴ㄸ㠱昵㕢㌴ㄵ㈰㤴扡搸㔹晦㐶〷昶㝤昷㡤㜱摢㡦㍥㍢㝢攴ㄱㅢ愵攷敤慣㌸挷㤲昵㑦挶㐲㈵〳㤱㘸㡣攴㈷㐳愱㔴㈴ㄵ㑤愵㑢ㄹ㐸挶㤳昱㜰㈲㤹ち㈷搲昱愸㔹捦搵㑤㠱㌰㜸㐴㌱〷昴ㅤ㡥愱愱㝦戴扦搹㐰戵ㄱ㐲愹昳㥣㌸〶㕥戲㝣敡㈶㡢晥㌶收愱㠷〷㕦昴攳㌳愷戵㉡㑥昳㈴㡥㘶㉣愴扤㉤㠱〱㉡㤵㑣㐶愳愱㔰㉣ㄲ㑦㐴攳攱戴愷㉢㠶ㄳ搱㐸㌸㠵ㄶ㐰ㄷ㡤㠵攲㜱㜳㉡搷㜵っ㠴搱挲愵〱㝤㠷㌱㠸㐸㝦戳㤵㙡ㅢ㠴㔲㘷㌸㐱摣摤㘵晥〷㐷昷㌹㜹挸㍤摤㥥㍦收扥愶挲㑢㡡搳㑣〹㘲㍡ㄶ捡ㅢ㘳㝤扡攳っ慥㙣㈶㠴㌱ぢ愲挳㌰㌴挶戱㌴ㅤ〷愱搴挹捥晡敦ㅡ㜳攰㈳㠳㥥㍦㜳搴㑤㔳㐷㔶慦㌸扦晦㠱㡡㌳㕣㔹晦昱㔸㈸㕦㝦㡣㐳㜴㉡ㄵ㑥㘳㤷挳㠰敤㈵㈱ㄴ㑥㠵挳㠹㐸㍣ㅥ攵慥ㄹ㑥㥡㈷㜰㘵㈷㐲ㄸ㜳戸㌴愰敦〸㠷㠵戹㔴攷㐱㈸㜵扣ㄳ挵愴扦㝤ㄴ晣㙡昲㉥㘳㉥㔹搸昳㡡㈹㈷敦戸㡢攲ㄴ㕢愲㌸ㄹぢ晦户㉥㜱ち㔷㜷㉡㠴㌱㥦挲敥ㄲ收〲㕡㑦㠳㔰㙡扡ㄳ挴晣慦㕡㡥㝢㝡昴㌱㠳㉥敦昹捦户㑥㤸昹㡡愹㌸挵㤷㈰捥挰㐲㜹㝦㠸愰搵攳戱㔸ㄲㅢㅣ㡤挵搳摥㤱㈱ㄴ攳愱㉣㡡戱〹㈳㔷㈸㙤㥥挹㜵㥤〵㘱㥣捤㈵㠷〹㜴捡㠵㔴捦㠱㔰慡搹〹㘲㜶敡搸㘳㉦摤昱晤攱昳愷摣㤸敥㝥搲㥢㌳ㄴ㑦㌱㈴㠸昳戰㔰搱ㅥ敢㌱㍣㉥攲捡捥㠷㌰㉥愰戰愳㌰ㄷ搳㝡㈱㠴㔲㤳㥤㄰搴㤶㌷㈴㥦摤昸愳扤㉥晦㘵换㜹㍢扤㜵㙤㔲昱〴㐷㐲戸ㄸぢ㤵㡤ㄱ㑥㈴ㄲ昱㜴㉡㤲㡣㘳ㄸ挲㘰散搹㍦搳㌸㐵〹挵㐲〹づ㤱挹㔸㈸㘲㕥挲搵㉤㠱㌰㉥攵㤲戳㝦㘲搷戸㡣敡攵㄰㑡㘵㥣㌸晥晢昴敤㤹换㡣㕦挶㉥昸散搸㥦愶づ㝦㙣㙢戵㈹㡡㈵㡥㉢戱㔰㑥挵晡㑣㈰㤶愲扥㜹ㄵ㠴㜱㌵㐴㠷㤱搸㌵慥愱改㕡〸愵づ㜵搶㍦昹愹㙦㤶つ㝤昱搳㤱㈷㐷ㄶ㕤㜳搰㈷晦晣㠷敡㡥㘲㔹晦昵㔸昰攱㘱㍤㐶敡ㅢ戸扡ㅢ㈱㡣㥢㈰㍡っ挷戱攲㑦㌴摤っ愱搴㜸㈷㠲㍢敦散㝣挲〷㘳㉦ㅡ㝣搹㜱㑢㕦㔸ㅡ㥢㍤㔷昱摣㔲㈲戸ㄵぢ愹昲ㄱ㉡ㄶ挵㉥㤹㐲愷㑣㈵攲摥㕤ㄳ〳㔶㉡ㅥ挵晥㡡㠳㔵㈲ㄹ㐹㥢户㜱㔵户㐳ㄸ㜷㜰挹㥥㐰㜱㤴晣㌳搵㍢㈱㤴ㅡ敤挴㜰搲慡〳㌶㥥昰㕤㝣搸敤㡢捥㕣戴昵㘷晤㔷㉢㥥摡㑡っ㜷㘱愱扣ㄵ搶㘷㠰扡㥢㉢扢〷挲戸㤷㑢捥㌰㠹㈸敥愳㝡㍦㠴㔲挳㥣㈸㌶㜸攲搲㍥昳攷慦ㅡ扤戸㘶敥ぢ搶昱〷㕤愸㝡愲㔸愲㜸㄰ぢ攵㑣挴㘳搸晤㘲戱㜴㉣ㅣぢ㠷㔲㥥晥㤸挲㌸ㅤ㑡㈵㤲戱㘴㉣ㄵ〹㠷愳收㐳㕣搵挳㄰挶㈳ㄴ㜶っ收愳戴㍥〶愱搴㥥㑥〰昹㕤捦换晥㈷㌹㜶挴搲愹户㡣㜹㜵攳㠳㌷㔳㥢愳㔸〲㜸〲ぢ攵㌴慣㑦㘷㝣㤲㉢㝢ち挲㜸㥡㑢㑥㘳㘰㤷㔸㐶昵慦㄰㑡㈵㥤㈸昶晢㘱晢づ愱㥦捣㈱㑢昷晡㈶昸昸㑥㔳㜶敢昲㉣㡡昷㜳㑥摥㠶戶㘴㘶攰っ戸㜸㜲ㅤ改㠷〹挴扡㕣㔵挰㐵㠵㐲扣㤰㉣㠴挳昹㜸㈸ㄳ捤搴昴㠶摢㜵㍤㤷攵〰搵愵㜰㔰㝤㔳扥㜹㠶㥣摣㜶㈹っ慦㙦㘸戳㕡㐴愹㉢攰㍦晢〴㕤昴慥㠵㘱㌳㜱㘵㈳㘷㥦〷㙦㕣ㄸ㘲戵戴攱㡡㐰摢慣攲昹㑢慦扤㌲慤㔶㔱摤搹昱扤㔷昳戴愶㝣敢收晥㠵攳摢㌲㙤㔶捦昲戲愲㤳㡡㙡攳㜱戵挰㙡㤵㤰戶㉣慦㜶㘰愶㘱㥡㌵㜸㘶扤㕤扣㐵㔹㌱慥ㅢ㌴㘷摢㉦ㅤ摥㘲ㅤ攳㤶㔶㐴㌴ㄸㄷ戳愶㡢敦㡡慤戴㡢散戸㝡て㤹摣摣㙡㌵㐹㜸㍢㌷㡥慢捦ㅤ㙤戵㡣户㜸㈹捣捡换愶㙥挲㈲攷攲挵捥晢㌶㘱㐳㜱㌹㈲扦戵搷㑡愲慤愶扣㤵㐷扣㔳挱昲慣〹㤹㙣㠳戵㘹〹挴㕥㈷ち㌶㉢㌱て㙦捥㑤㙢ㅤ搲摣搴搶搲摣㔰㕡㌲㌸㍦㍤㠳ぢ㈶昹㌱捤㜹慢愳㝣慡㙣愹慡㍡㜴㔰慡㙡〷扦戳㘷晡㙥攵戵〹㑦㈷搹〲扤㘶捤㘰㑦㈷㈲搸昷㥡㠶敢ㄹぢ㥥㑥㐶晣㡥㙢㡣挴摢〹㠹づ慤ㄱ敤搳㐹㔹愹㐷改㡥搷㙦㝦戴て摡愱挱攲㕥㔹摤户㝤㤷挵㝥戹㤶㐸㍤慤挲㉢㥦㐴慦㠱㌴㜱敢昶扤摦ㄷ㕣㕤扤㤱戳昵挳愶攳戲搸挸㑣㔳扥挱㙡㔹攳㜵㕢挵㠸捣攷㈸㥥愷㜸㠱攲㐵㡡㤷㈰㙡㐲ㄸ攳摡㘵戴㈳㄰㙡愶㥡㔵㌳愳㍥摦㌶搹㤸㙣搵㑦㥡捣㠹㌴慥昷搶搶㤲敥摤昱户ㄳ晥ㅥ慣慥慡晡㔴㘱挱㝣㤹攲ㄵ㡡㔷㈱〲㠱㉡攳㌵晣㕦㘵〴捣搷昹摦ㅢ㄰㜵晡扡㘰㙦扢㘷〶㔴㑤ㅦ㤸搷晦捡ㅣ㔶㡡戳ぢ㕥㍤挳㤵摡搶㥡㐶昸㙤敤搰挱㡦㡤㤱㤹搶挹㙤摣ㄱ搷㕣㐸㝦㙦㔲晣ㅤ愲换㕢㄰㘳㐷㕡つ搸㡤㝦慢㡢扣㌵摢挰攷㕡㉦㈶㜲ㅡ扥㘹攳昸㔹㑤戹挹㉤捤㑤戸搴㍥㌴搳㤶ㄹ㥣挳ㄵ搳㔶㤵㌱ㅡ㐷㌷て㤹搶㘶㌴㡥慣挷㝦㕤ㅡ昷户愶㕡㤹戶㈱ㄸ愶摢扡㌶㡥挶搵㔶ㄹ㐷㐷攵㘷搶㌴摡ㄷ㑡㠷㕡慤㌹㤳㔷㔴㐷㘱㔸㥡㘹㘰〹攳㙣㤷㐶づ㌴搶捣㌶扡敥搴㠸敢㘷攸㑥㈶㐰㍢㑢㉤㝢㠹㌵扢㡡㑤搷づ㌸ㅡ㍣〴㘵搱攳愵戳ㄸ㙣㑦㔵散㌹㌸㠲㘲㤲搵搱㤱攵㝢搰〱㙤昵つ慤晤ㅣ㝡晢つ㙤挶ㄵ㜷㑢㙥㌶㤰㜶挳㐰〷㌳搶搸㔸攵㍢㍡㉦挹敥㥢换摡㙥ㄱ捡㠸㤶收㘹㔳户㠴慦摦捡て㝤㔵㤹㙦㐳㕣昱搵㑤扢㙦㝢搹㙤扦㌸晦㥦㠸㕤㐸㍥收搶㐴戰扦㔳挵㝦昲㌱摦挳㝦㠱㌵㤵搵昴〵挲㜷愴㙤攷敡㌱㘷㐰㕤ㅡ戱戵ㄳ㕡㉣戹ㅣ㕥㉢捡慣愹㔶搷挶㠳㥡㕢㡥捥㌶㌷ㅦ捤挶敦㈶㕡敢㘴换㙡攳㕥搲搹戹愴捥㘵愵㔴㠷づ㈵搷㡢㍤ㄷ愳户㠲㝦攳㈳㠸慥㠳ㅢㅡ㝡㙢㡦慤挶挷㌰㜵挰ㄱ挵昸〷ㄶ㡥ㄸ㝡攸愱〷敦㍡攴攰㜰㜸搷㔰㜴搷昱㝢敦扦昷慥攱㐸敦ㄵ㜷㍥戰攲㠱㉢㔶㍥㜴摢㍦ㅦ戸晢㕦昳ㄷ㉥㍦㜳戱㜳挹つ搷昴捥㌹ㄵ㔷昶㜰攱㙤昹挲搳㔷㉣㌹昷㤳戳慦晦攴昴㙢㤷㥦㝢晡㤷て㉥㔸㝥捡捤换ㅦ㥣昳攵㠳愷㠵㐳攱㔰扦㤹つ慤㌳㔵㉦㔰挸换挵ㅦ愷敦扡扣㘵晦搳挶捣㝦㝤昶换㍤㉥㕢昵㤱摡摣㈹愸戸㑡扤ㅤ㠲敡㡤㍦昳ㄳ㡡ㄵㄴ㉢㈹晥㐵昱㈹㠴摡〴㔵㌹攰敤〲㘵㉣晥㡡挳搶㉡㘲㍥愷昸〲〲挳㤶㌴㈳㐶慤搵戴㜱搴ち㈸戵㍤晥攳㐸㘵㝥㑤昱つ㠴摡ㄱ㠲晢㜴㤵昹㉤㐴扢ㅤ㘳〷㈲㉡㍡挶昷戰〶捣㌵㤴㈹㡥慤散ㅣ㈶ㅢ挳㈴晤㈶愹㔷搵づ〷ㄵ攴㈸愷愰攲㈲晢慥愸戶㠶戹㘵挹愵㙣㕥っ㈹㤹㕢㔶捣㥡散㠱晢晦捤つ晦㜰㜳挳搲㜹攱㑥㙢㤹っ㤵捤っ摢㥤〷昰㔰晦晦㘶㔶攵㜷挴敤㤹㔵㤵挲晥昸换晦散㠱〵㍣㤵㝥捣㙡ㄴ㥢ㅤ㈸㜸㡢摤㌳戰ㄸ戶慡晡愱㐲ㅦ晣㤹㥤〸慡㠵愸〹㐱㕤昳㈴〱扢㙢ㅤ㐰ㅤ㜹敦慢㙢攳㔰慢㤰挱ㅤ㙣㌹戰慢捣晦㥦挷晤㡥㐸㈴挰ㄶ攸㠳晥㥡㌷〲戱昳㤸㙡㤴㥦㌳㤴摥㕣挵㉤摦晣〸慢㘹〲づ㙥慤扦攵攱晣户㥣ㄶ㤸㈶㌶㕡㝦㙡扥㐳㘷㔸昷㙤㘲捤㑥搳㌹㈷㥢㌸戱慡㤶㕢㐸㡢搱ㄹ㔲摦㘳慢㌸㜰㜴㐵㘱挰㈴愴昲愰㈲㘵㉡っㅦ敥㠱挳搸㄰挸づ攸㌳昶挱㘳ㄵ攲昳㍤戲㝥收ㄴ㔴摣挰㡢挲㕢㙦晣㤹㥢㜲㤵摤㈹㝡㔰㙣㐶搱ㄳ㐲㉤㜷㜶㠰㐰㠷慡㉡㕥㈴㉡ㅥ㔹㝢ㄱ戳〵挵㤶㄰㥥ㅤ愰㌷㙤捥㤱㌵㠶㉡㝤戸㠲慤㘹摣〶㐲㈵愰摡㐷搶扥㔰摢㍤戲挶㔹慢㠲愰敤㔱㈵㘰慥愱㑣㈵㔱捦㈵挸㜳㘴㝤愵㍤㜲㕥㜶ち㉡敥㍦愶攱愹㌷愳〸㘱愵㘶㤸㈲㐲ㄱ愵㠸㐱愸攷ㅣ㜲挶〳昵〳っ㐵㜲ㄲ挴㈴㈹㔲㄰ㅥ㜲晡搳收㤰搳ㅦ搵晡㜰〵㝢搰㌸〰㐲昱捥愵㑤捥㥥㔰摢㈵㠷愷㘷㤵攴っ㐶㤵㠰戹㠶㌲㌵〰昵晣挸戹户㍤㜲敥㜱ち㉡㙥㥦づ㠲㈷㑥㍤捣扤ㄹ昶㕤づㄱ㌰㤴㝥捣搱㈸㌶挷㔰㡣㘵㜴挵昹搷㌸㕢㔵㠳㔱愱て晥捣晤㘰㌰昷㠷㔰㐳愰㜲愸㌴挷㐳搳ㅦ㜵㌳搶挱㍤㤰㌶㜳㉦㡡㡡摥㜱㄰捡〲㙢㉡㔳㐳㔱慦㐸〰㜷ㅦ㝢搷戹捡搹捥㡡㜹搷㔲愷愰攲晥敤㜰㜸敡捤㈸㡥愲㤳っ㐵㤶㈲㐷㤱㠷㔰㑢㔰㤵㤳搲㕥搸㜵㙡慢扤扤愳㐰捣㈴㡡挹㄰ㅥ㔲愶㐰㌵㡥㠶愸㍣㤵㔶㈳戰戲㍥㕣㘱〳捡捤㐶〸㌵ち慡摤㕢㥡愰戶摢㕢㐶戲㔶〵㔹挷愰㑡挰㕣㐳㤹摡ㅢ昵㡡㘴ㄵ㈷愹ぢ摡㈳㙢扥㔳㔰㜱㔳㝡っ㍣㐹㙦㌹㤶㘱㥦攲㄰〳㘳改挷㥣㡤㘲昳㜸㡡ㄳㄸ㕤戱户捣戱㔵挵挹㝤ㅦ晣㤹㜳〹㥡〷愱挶㐱㤵摥㜲ㄲ㌴晤㔱戳戱づ户户散ぢ㜳㈵〱昳㠱て㤸㙢㈸㔳晢愱㕥㤱㠰㘲㙦㘹㘹㡦㠰㘳㥣㠲㡡扢攲ㄳ攰㐹〸㌸㠷㈱㌷户㑢挰㜹㈸㌶ㄷ㔱㥣捦攸㡡〴㉣戶㔵㜵〰ㅣ昵攱收㕣㐸搰㐵㄰敡㈰愸㐲挰挵搰昴㐷ㄵ扣〴ㅣ〸㜳㈵〱㤷〱ㅦ㌰搷㔰愶づ㐶㍤㍦〲づ㙦㡦㠰挳㥣㠲㡡摢昲㠷挱㤳㄰㜰ㅤ㐳㍥愴㕤〲㙥㐰戱㜹㈳挵㑤㡣慥㐸挰捤戶慡㜸㍦扥て㌷攷ㄶ㠲㙥㠵㔰㐷㐲ㄵ〲㙥㠳愶㍦㙡㥣㠷〰攳づ㤴攰戶㔰愴㤲㠴㍢㔱ㄲ㌰㔹摥㑥㤹㥡〸㤷㝥㈴っ㙦㡦㠴㘱㑥㐱㐵㘶㐰ㄶ㥥㠴㠴〷戱㍡㌵愴㕤ㄲㅥ㘶㌴㡦㔰㍣ち攱㈱攱㜱㕢㔵㌹㌸敡㠳㍦昳〹㠲㥥㠴㔰ㄶ㔴㈱攱㈹㘸晡愳晡㝢㐹㔸㠶ㄲ攴㜱昸㤰昰っ㑡〲㈶换㉢㐹㤰㌲㔵㠰㑢㍦ㄲ㐲敤㤱戰㥢㔳㔰㤱㥥㔰て㑦㐲挲㉢㔸㥤摡戵㕤ㄲ㕥㘳㌴慦㔳扣〱攱㈱攱敦戶慡愶挰㔱ㅦ晣㤹㙦ㄱ昴㌶㠴㙡㠰㉡㈴扣〳㑤㝦㔴㕦㉦〹敦ㄱ㕣㑣㘴愸ㄸㄶ㍦㐰㜹挰ㄴ㤴㝦㤹㙡㠴㘳㍦㉡㝡戶㐷挵㘶㑥㐱㐵㠶挴㔴㜸ㄲ㉡㔶㌲昸敥敤㔲挱㉢戰收㘷ㄴ慢ㄸ㕤㜱愷昸挲㔶搵㌱㜰搴〷㝦收㤷〴慤㠶㔰慤㔰㠵㡡慦愰改㡦敡收愵攲ㅢ㠲㡢改ㄴㄵ㥢晢㙦㤴〷㑣㐱昹㤷愹㌶㌸昶愳愲㘳㝢㔴㜴㜰ち㉡昲㌴㘶挰㤳㔰昱㍦〶慦摡愵愲ち〷㔲㔳㔱㔴㐳㜸愸攸㘸慢㙡㈶ㅣ昵挱㥦㔹㐳㤰〱愱㡥㠵㉡㔴㜴㠲愶㍦敡㠷晦ㄶ㡦㄰〶戳㥣㤱㘲攴戳㙢㜴㐶㐹挰㘴㜹攵慥㈱㘵敡㌸戸昴㈳攱ぢ慣挰㜷㍡晥戹㔳㔰㤱㉣㜲〲㍣〹〹ㅢ㘳㜵敡㌳挰㌸㝦搰ㄱ扢晦㥢㥢㌲㥡敥ㄴ㍤㈰㍣㈴昴戴㔵㜵㈲戰㐲挲收〴昵㠲㔰㜳㘱ㄲㄲ戶㠰愶㍦敡㘳㉦〹㕢ㄱ㕣㑣㉣愹㘸昳㍥㈸て㤸㠲昲㉦㔳昳攰搸㡦㡡扦户㐷挵㥢㑥㐱㐵挶捡㈹昰㈴㔴散㠴㤵慡搷摢愵㘲ㄷ挶扣㉢㐵㍦〸てㄵ㈱㕢㔵愷挲㤱㔰ㄱ㈶㈸〲愱ㄶ挰㈴㔴㐴愱改㡦㝡摥㑢㐵ㅣ㈵㍡户愵㘲㕢㤳㈸挴㐹〸㘴㘵㤷㤰㌲㜵ㅡ扣晡昱昰㜸㝢㍣㍣收ㄴ㔴㈴捤㥣〹㑦挲挳㈰慣㑥㍤搲㉥て㝢㌱㥡㈱ㄴ㐳㈱㍣㍣っ户㔵㜵ㄶㅣ〹て㈳〸ㅡ〹愱ㄶ挲㈴㍣㡣㠲愶㍦敡㙥㉦て晢㄰㕣捣戰愹愰㘲っ捡〳愶愰晣换搴㌹㜰散㐷挵捤敤㔱昱㈷愷愰㈲㜵㘷ㄱ㍣〹ㄵ〷㌲昸ㅢ摢愵攲㘰挶㝣〸挵愱㡣慥㌸㕡ㅥ㙥慢敡㝣㌸ㄲ㉡㡥㈰攸㐸〸戵ㄸ㈶愱㘲㈲㌴晤㔱㔷㝡愹挸愰㐴愷昹㔴㙣㙢づ㠵〱㤳㤰捡㉥㈱㘵敡㐲㜸昵攳㘱㜱㝢㍣㕣攰ㄴ㔴攴て㕤〲㑦挲㐳〳㔶愷ㄶ戵换㐳ㄳ愳㘹愶㤸ち攱攱愱挵㔶搵ㄲ㌸ㄲㅥ㕡〹㙡㠳㔰㤷挱㈴㍣㑣㠳愶㍦敡㜴㉦て㌳〸㉥㘶ㅡ㔵㔰㌱ぢ攵〱㔳㔰晥㘵敡㜲㌸昶愳㘲㑥㝢㔴㥣攸ㄴ㔴愴㌰㉤㠵㈷愱㘲ㅥ㠳㍦扥㕤㉡㑥㘶捣愷㔰㥣捡攸㡡㕤㘲㠱慤慡慢攰㐸愸㌸㡤愰搳㈱搴㌵㌰〹ㄵ㘷㐰搳ㅦ搵收愵攲㉣㤴㈰攱搷攷愸戱㄰㈵〱㤳攵㤵晤㐱捡搴戵㜰改㐷挲㤴昶㐸愸㜷ち㉡昲愸㙥㠰㈷㈱攱㈲慣㑥㑤㙡㤷㠴㑢ㄸ捤ㄲ㡡㑢㈱㍣㈴㕣㙥慢敡㐶㌸ㄲㄲ慥㈰攸㑡〸挵㉣㉡㈱㘱㈹㌴晤㔱㐷㝡㐸㌰㙦㠲戹㜲㈳慦愵捦㌵㤵愹㥢㔱捦㡦㠰〹敤ㄱ㌰摥㈹愸㐸攳扡つ㥥㠴㠰㕢ㄹ昲㝥敤ㄲ㜰㍢㡡捤㍢㈸晥捣攸㡡扤攰㉦戶慡㙥㠷㈳㈱攰㉥㠲敥㠶㔰㑣攱ㄲ〲敥㠱愶㍦㙡愴㤷㠰㍢㘰慥㈴攰〱晡㌴搷㔰愶敥㐴㍤㍦〲昶㙣㡦㠰〱㑥㐱㐵づ搹摤昰㈴〴㍣挹㤰㜷㙦㤷㠰愷㔱㙣㉥愳昸㉢愳㉢ㄲ昰慣慤慡㝢攰㐸〸㜸㡥愰攷㈱ㄴ戳挷㠴㠰ㄷ愰改㡦㡡㜸〸㌰㕥㈲戸㤸㙦㔶戱搷扦㡣昲㠰㈹㈸晦㌲㜵㍦ㅣ晢㔱戱㐳㝢㔴㙣敦ㄴ㔴㈴戲㍤〴㑦㐲挵摢っ㝥摢㜶愹㜸㤷㌱扦㐷昱㍥愳㉢㔲昱愱慤慡㠷攱㐸愸昸㠸愰㡦㈱搴愳㌰〹ㄵ晦㠰愶㍦慡㤷㤷㡡攵㈸搱㘹㙦ㄵ摢扡〲㠵〱㤳㤰捡敥㈲㘵敡㌱㜸昵攳㘱挳昶㜸搸挰㈹愸挸愷㝢ㄲ㥥㠴㠷搵㔸㥤慡㙢㤷㠷慦ㄹ捤㌷ㄴ摦㐲㜸㜸昸捥㔶搵㔳㜰㈴㍣㝣㑦搰て㄰㙡ㄹ㑣挲挳㝦愰改㡦㌲扣㍣晣㐴㜰㌱昷慥㠲㡡晦愲㍣㘰ち捡扦㑣晤ㄵ㡥晤愸昸昹攷㜶㘶搵㍦㌹〵攵㐹㝤㌵㑣㤱㈹㑦㔲㤰㥦㜰戹改㑥㥥摢㘵摤〰㌶ち〷㌴搵户戵㜶㉥っ㥥搶搶㍣扣扥つ昷㌳扡ㄴ㈰戰㈸㔵㝡㑡㘶㤰愷搲捥㠵〳敢慤ㄹ扣㤳戱㔵㘵ㄱ㝥摤㌶㘴㕡㙢㕢戳攴㕦㙣㔹㔹㍥戴㜹㙣㜳摢搰晡搶愹つ㤹㔹㝤㝤㡡敤㤲㠳㈶㕢㑤㐸㔵㙢㐱挶摡摡㐰捤㔳愷㕡㜹㥦ㄸ挷㌷㑦㙢挹㔹愳㠶晥ㄱ㤲摤㤴㥤㐸㔲㠵㕣〵愵戰㥦戶㝦㍦搳挳晢ㄶ㘸㥢㙡攴㌷愸㕦㤷㉢㘵ㄸ戸㄰㙢㠴晡㐵㈲昱ㄴ敥捡㐱愹挲慡搱攷捤㕡㉣愳敢搷㍣扦搶㥥攲挹愲敢っ㜰愰㠰搶戵㙤㕤㥤㌴捤㔱㑤慤昵㜹㉢攰㘸㘳敡㥢扡㌹㡢晢㑥㙢㉢㈹挹捣摣挸㈹㐱㉥挶扥㑤攸〱戹㑣㑢晥㡦搰㌸搸㌰㝣散㤶㔱〶晥晤㍡扥㙤㌷㔵㔵慢昵㡦㤱㔷㥦㠸㝤㥥扦ㅣ㈶搷㉦愰搸㌷㌵挶摤㉢戱攰㐹㐲慣〳扥㉢改㜶捤戵搴昸㠳㌷㘹〵晢〷㙥摤〴㘱愱㥦攳户愵つ搶㐶愵慡摣㐸㌵ぢ㠳戳慤捤つ搳摡慣㙥敥㤲散敦㘶㘱㝦慢㈱挳㠴搲㉥敥搲戸㕣ㅢ㔲㙥㕤㝦㑣ㄶ晤攳戴㄰ㄸ改攸戴㤲㤲㜶㌲搶㌰捣㤵㙥〴㜷愵㕦搹慡慡慡慡㈰㥦㉦〶慡㑢㉥收攷挶㠱㔵㝡㈱挰㑦㔵捤㡢㜰㕦㝥愷戴㜴挸昵㘶㡣㜲㑦摡㐸㈷㌲摢〳㥤㡣㘱㕤戴㡤挹㥡㕤ぢ㌲晣㈱㈳㥢扦ㄱ慤攳慥搳㠰摦㝣户搵攷㌲つつ戳扡ㄵ㐶㌵攵ㅡ愶攵慤搱㤹慣搵愰㠷㙥晥㈶昲㡦搱㕥捣ㄱ㜰昶愸㌵昰攲㤰㌲ち扦挵搷昹愹扦㝡戴挳敦敦戱愷挹㐴〳㍥〲㘶ㄷ㘷扦㝢〹㠱慣㜷㝡㙥〰㤵㌶㉣㈶㤷换慦戵㌱戴㔵㤸㌸愶㌱㔵搱捤昰㤵㍤捥〳ㅢ摤㍣扡ㄹ搹搷㜹㡦㘹㘴扤㙤晡挳散㔷戲㑢ㄹ㠶昱㙢㡦㌳攰ち㥦搵扦散㜸昸挲挷晦扤挳㠳〳㐷㑥攸晢摦搴ㄶ㕦っ慣㔲昶捥昱㌲㑡换㤳ㅣ㍤㍢㠷㑣〱㘴㄰っ〲㔸挷ㄱ捣㥥㍦㑣愸㙦㙢戰㍡ㄷ愴㕣㤶㙢戹㑢㤰捤㑥㠵〹㤳㤱㌰㌸戴㙢㘱㐴㑢㝤扥愱扥挹攲㕣〴扦〶攰㉦攴㐷㕢㤳㤰户㍥慥戹戵㥥㍦戰敥㕡㤸搰㤲㘹㙡㥤捡扣搰摣慣つ㑢㌴㘹慣㥡挲㕥昵㑤搸㠱散㜵㜲戹慥㌰㝥㜲昳っ㍣㍢㘲㕡㘳搳㠸捣搴搶㍦㐴㐳㜱㝦戲㍦昶〸㔸慤慡慢㔵㙤㜵敤慦㍤㔶㤹㕢㡢㌷戸㡤㘰愱㥡〲㠷㈹㡥㘵慦㘰㘹つ晢㉣㕢捡昹攵〰昷㔹挶㔵昲㝢㜵摦戴㘵昷攱ㅢㅣ㠷捤㙥搸㌵扢搴㐱散㍤攲㠰㔱挵摦㥢晣㥦㥥㘴㔱昳㉡㍣慦攱㜰㈰㕤挳㑤㙥摦〴攰㙥㜶㜷愱㡤扤挷㤴㔶愷㔶摥〵〳〵挱戰㌷攲〸㑡㌸ㄷ㠷㈳敤戸ぢ㜶㝥っ扦㐸搷挶戸摢捤㔶㌸戳挳㉦搳㕢㥤戲㈱捤㡤㡤ㄹ㜶㉦㜶捤昱ㄸ扢慤㕡㤹㘶㘳㌴㌱ぢ㄰搲〷ㅤ㔳㘶㈶㑣㤹㤹㘲挲㈱㤹㍦㔸㤱㘵晡㙡㥥㤴㘹愹㙦㥢摣㔸㥦慢愵挲ㅦ㤵晣㈱晡㈵收㤴ㅤ㐱愶晥㐸攷挴㥣戵㍣㘱捡捥㘶㐶㜳昷挳㘹〴愹㘳昳愳昷㔶换㜱㕣晤捡㕦〳㘰㌶㙢㜲㤲㙢㙥〰㔱挳㤳㌳っ晤㜶㈸㥥㐹ㄸ㉣搲戳搵敢〴攰捦摣㄰㜰㉥昰慦攳㥢㄰㙢㑣搰敥〴㐰㘰㜴㜳㈶㍦ㅣ扦㍢㙡㙥改攴㍣㜹愵ㄶ㑤换㘱愵㈵挸愴晣㈱昸㐵ぢ㝥㈹㌳ㅤ㜳攱㤶㕡ㅡ挶㈳摤扤㈳搳昹つ扢つ㜹㌸慣慡愹改㕣敢户慥㔱摡㔷㕦㈷㜹搹晢攴㥡㔱ㄵ晥㔷敤㤷ㅡ㠸㑤挰㘶㜱㉡㘱㙥㐴ち㌶收㌶㌱摤㥦摢㔳〶搸㠴㠰㑤㈱㙡摥㐶㘱昹㕥搲㙥〲㍢㉡㔴搵㌴㌲戱扥戶㤱㥢㠳㈹㠷㠱㜴㝢㈴攸㠳ㄲ愳㜳㉤ㄳ摣捤敥㐰扤昰晣昳〳戰㕣愵摥㠳搰敢攷㍥收〴搸㠳敢摦っ㐲㌱愳㤹攷愷㐶㑦㘸敥戹挹收㔰搰ㄸ㜲㙥挲散ㄱっ㐳㙡〵㑣㍣㍦搱ㅦ㑦㠳㘲㔶扤㠵㠳㕡㠹㘲捥慣搹㤴㙢㥢愵愹㝦〱挷㤹ㅡ㌲戸㔰扤㌸㔵攸敤㌸晢ㄴ㐵㥣㉥搸㥦搵扦搸㤳扣晢〶㝥户改捦ㄳ㈷㜵㜷て㘸㙡ㄵ〰㍣愸㔵㐹捡戳慣扢㙣㄰㔵㥦愳㤴〳愹戹㌵㝣慢㉦戰挴昱〹㔱㥡摣㜰戳㉦挴摡晢敢㙡愹〱昸戶㜴攲㈸敡㙢㉣㘸㡥㘹㜴㌸摥㡥㝥户㈷昰ㅢ㝦挰づ〴散㐸挰户〰戰㈳㤸㍢㐱㜳摢敥㝢㑦㌵〳换㡥摦㥤㔹㙤ㄷ㠸ㅡ㠶戰ㅥ㠹戸搲㌵摤ぢ〵㜲愲㔲扣㉥搰戵攰扤っ戰㔱挱戹ㅥ攰㌹敢㉦戳挹〴ㄹ㘳昴ㅦ攸㥣ㅥㅣ㠱㑣㍤攲晤敡搹ㄳ㠷㉣㡥㑦攸昳搵㘰㔸㍡㤶戱㉢〸摦挸晥㠱㙥㙦㜰搳搶㔲㥦㥤挶改㡣慣㤳㥤慤㈳㠵搴㐳〸愸㈶㥤慤ㅦ㙡㈹㑥扤敤捥愶愴㡢㥢㈱㌶摥㕡〷㐷愶昱攲㡢挴㍦㍡挱㠲晣㜵㠲搴㥤つ㜶摤㈹㈲㔸㌶愳〴㌲捦搷〷㄰㈳㈰づ㔱挳㡣搲昲愳㐱㘹㘲㉣慥㜸㤸㜰摤㔱㥥㤸挴㥦敡搴攲㔷㉦昲ㅢ㥦ㅡㄹ㍡㍢㝢㝥㥢㘳搸㍦换愹㐵ㅤ㉣㌵戶ㅡ攳㜱㕣戵昲〱扢㘷㜱愸攲〱愰扡扡㈳づ㉥㐶昹捦〴㉡㔶㑢ㄷ攳㉤㐹摥㔵㕢㈲〴㈳㠱㠸㍢昳㉡ㄸ晣㑦ㅣㄹ〹㔷㕣户挴挵㤳ㄴ㌰昸ㄱ〵搳㔳昵㠶㜷㉦㌲㤳收㠶昷㠷㔰㑣㌱㤵愱㙥㜷㘸敥㔰户〷㙢㍢㐳摤〰㉣戳搹㤹㠷摡晥㔰户愷㠳敡〱搴㍡て㜵㑣㘸戵㠷㍡ㅥ㈸㡡㐳摤㘰挷ㄹ㜳㕤扤㐳㥤㥥扢㝦㝣敥㜱摤ㅦ㝥戰㌸搴㌱改搵ㅥ敡攲㠸㕢㍡〵㍢㥥㘷扥愸戶〰㐴㝡摦㄰昸㔶㕢㐲搳㐳ㅤ㌷摣ㅣ〶戱昶摥搷ㅢ搵昰慤㌲㠷搳㠹扤愲㉡戵㌵㤶㌴挷戰敢摥㌷㠲㝥㐷ㄲ戸㡤㍦㘰ㄴ〱㝢ㄳ搰ㄷ〰ㄹ敡昶㠱收づ㜵摢㝢慡㜹摡㙥㌴慢㡤㘱㌵㘶挰㑡摢㡤㠵收戶摤扥㔰㜴摢㡤挳㌲摢㉥っ㘴晢㙤户㥦㠳㡡〰戵捥㙤ㄷ〵搸㙥扢晤㔱扤搸㜶ㄳㅣ㘷㑣挵昵㙢扢晤㝡㐶㜷㍦㜷昸㤷晡扣㑢㌱㈷搷㙥㍢愶挸㌲昲昲戹扥㘲挶慥戴摤㠱昰慤㤸扡慢摢㡥ㅢ㙥ㅥっ戱昶戶㘳㡡㉦扥戸〷㑤㈷昶㡡㤰搹㡢㈵摤㜶㌴㍡㠷㤳㐳改昷㌰〲〷昸〳づ㈷攰〸〲昶〴㐰摡敥㐸㘸㙥摢つ昶㔴敢㔲昴㍢㤱搵㡥㘲㌵㈶攸㑡ㄸ㤸っ㘲慤㌲戰㌲㉢搷ㅥ㔸㌳㠰慣昳挰捡㍣㕥愱㈷㑢挷㑣攸㉤ㄹ㔸昳戰慥㥤ㅥ㈶晥攲㕢㘵㕡㜴攲挴愶昶挳㤲愶㠷㘳戳㐳㑦〱ㄸ㜳ㄲ㠱晢晢〳㈶ㄳ㔰㑦挰㜸〰㌸戸ㅡ㔳愰ㄵ〷㉤㍣ち愲晣づ〳〶慤〶㘰㌰㘸㌱㘱㔸慦㔵愶戵昶〴戲㤱㑥㥢攸昴㈸〰愴攳㌷㐳㜳㍢晥㔴搶㜶〶慤㘳戰捣㡥㥦〱戲晤㡥摦攲愰戲㐰慤㜳挷捦〱㙣㜷晣㔶㔴㉦㜶晣㘹㡥戳㍣捡晤㍡晥㜱攳扡昷摢㌹㕡散昸㑣㌷戶㍢晥㐸挴捤挸㉢㍡晥㈴搸愴㘵㘷挰户㘲㔶戲敥昸摣㜰㜳ㄶ挴摡㕢㤶搹换昸㔶㤹挷搲㠹扤㈲攴攴㘱㐹㜳っ扢㙥搹攳攸㜷㌶㠱㑣㘵昶〱ㅣ㑦挰〹〴㌰戹㔹㍡晥㠹搰摣㡥㝦㡣愷㕡捦愲摦㌹慣㌶㤷搵㤸㙢㉣㘱㜸㍡㍥ㄳ㡣敤㡥㍦て㤰㜵敥昸挷愳㥡搰㜳ㄲㅤ㥦〰慤愴攳㥦〲敢摡改㤹㠳㙡昸㈲〷㠱㑥㥣搸搴㕣㉣改慤昷㜴晣昹挰㤸ぢ〸㥣攷て㌸㡤㠰搳〹㌸〹〰改昸㘷㐰㜳㍢㍥㥦搷攵搳昱捦〲〶ㅤ㝦扥挷愹㘷㜲㝢㌶㥤㉥愴㔳收㈹㤷㤳挷攴㘴㥢扣㜳〰㔹㘷昲ㄶ愱㥡㤰㜷㉥ㅤ㌳慦戹㠴扣㐵戰慥㥤㍣收㍦攳㡢扣㘸㍡搱攴㌱〹摡㠷扣ぢ㠰㌱ㄷㄳ挸〴㘹ㅦ挰㠵〴㕣㐴〰㜳愶㠵扣㡢愱戹攴昱㘱㘳㍥攴㉤〱〶攴㕤收㜱敡㈱敦㔲㍡扤㡣㑥㤹攳㕣㑥ㅥㄳ㥢㙤昲㉥〷㘴㥤挹扢ㄱ搵㠴扣㉢攸㤸㌹搱㈵攴㉤㠵㜵敤攴㌱㜷ㅡ㕦㍣愴㠷㑥㌴㜹㑣愰昶攱收㙡㘰捣㙢〸㘴㜲戵て攰㕡〲慥㈳㠰昹搶㐲摥昵搰㕣昲昸㥣㌴ㅦ昲㙥〴〶攴摤改㜱敡㌹㕥摤㐴愷㝦愲㔳收㐶㤷㤳昷㌰㙣㌶㜹㌷〳戲捥攴㌱㠵㕡挸扢㠵㡥ㅦ㠵㔶㐲摥㙤戰慥㥤扣挷㔱つ㕦㍣攱㠷㑥㌴㜹㑦㘰挹㠷㥢㍢㠰㌱晦㑣攰㤳晥㠰㍢〹昸ぢ〱捣搳ㄶ昲敥㠲收㤲挷㠷扣昹㤰㜷て㌰㈰敦ㄹ㡦㔳て㜹昷搲改㝤㜴捡㥣㙡㍢挸攲挱㥥㠹搴㌶㜹昷〳戲捥攴㌱昵㕡挸㝢㠰㡥㤹㠳㕤㐲摥㐳戰慥㥤㍣收㙡攳㡢㠷〲搱㠹㡥㡤〹摢㥡㍣搸昵㈱攱ㄱ㉣㥢㡦ㄲ挸㘴㙥ㅦ挰㘳〴㍣㑥〰昳扢㠵扣㈷愰戹攴つ昷㍦㐳㜹ちㄸ㤰挷捣㙥敤戴㐷㜱慤㑦搳改㌲㍡㘵ㄶ㜶㌹㜹㑣扤戶挹晢㉢㈰敢㑣ㅥ㤳戵㠵扣㘷攸㤸㔹摢㈵攴㍤〷敢摡挹㘳㜶㌷扥㐸挴愱ㄳㅤㅢ㔳扣昵㘶挰慥挹㝢〱换收㡢〴㌲晤摢〷昰ㄲ〱㝦㈳㠰ㄹ攱㐲摥换搰㕣昲㠶㐵㐲㝥㍤敦㔵㘰㐰ㅥ㜳挱戵搳捤㡡㙢㝤㡤㑥㕦愷搳晦〱㈰㐱㝡㡥戶㔵㌸愰搹攴扤〱挸㍡㤳愷㔰㑤挸㝢㤳㡥㤹攷㕤㐲摥㕢戰慥㥤扣㡥愸挶㤰捣户改挴㠹㑤戱㥥摥っ㉣㙡昲摥〱挶㝣㤷㐰㈶㡣晢〰摥㈳攰㝤〲㍡〱㈰攴㝤〰慤㐸㥥晦㙥晢ㄱ㌰㈰慦戳挷愹㘷户晤㤸㑥晦㐱愷捣昷戶㠳㉣敥戶㑣昲戶挹晢㈷㈰敢㑣㕥㜷㔴ㄳ昲㤶搳㌱昳挳㑢挸㕢〱敢摡挹㘳ㅥ戹㤰户㤲㑥㜴㙣㥢挳慡戹㠱㕤㤳昷㉦㉣㥢㥦ㄲ挸㐴㜳ㅦ挰㘷〴慣㈲㠰戹攷㐲摥攷搰㕣昲㐶昸昷扣㉦㠱〱㜹㝤㍣㑥㍤㍤㙦㌵㥤㝥㐵愷捣㄰㉦㈷㡦㘹攱㌶㜹㕦〳戲捥攴敤㡡㙡㐲摥㌷㜴捣㡣昲ㄲ昲晥つ敢摡挹㘳收戹㤰昷ㅤ㥤攸搸㤸㝥敥挳捤昷挰㤸㍦㄰挸搴㜴ㅦ挰㝦〸昸㤱〰㘶慢ぢ㜹㍦㐱㜳挹ㅢㅥ㠹昹敤戶晦〵〶攴㈵㍤㑥㌷愵挵㍥挱昹ㅦ㥤晥㐲愷㠳〰㈸㈷㡦戹攴㌶㜹捣搲㔹㘷昲㤸㝤㉥攴昱づ㠸ㅡち慤㠴扣づ戰慥㥤㍣愶慢ぢ㜹㜸晥㜷㤱扣ㄱ戰晡㜰㔳〳㡣㘹㄰挸㝣㜶ㅦ㐰㈷〲㙡〹㘰㡡扢㤰挷㠷搶扢攴㡤昰㈷慦㌳㌰㈰㙦㡣挷愹㠷扣㉥㜴摡㤵㑥㤹㠸㕥㑥ㅥ戳捦㙤昲扡〱戲捥攴㌱㕦㕤挸慢愳㘳㈶慥㤷㤰户〱慣㙢㈷㡦〹敥㐲摥㠶㜴愲㘳㘳㤶扢て㌷ㅢ〱㘳㙥㑣㈰㌳攰㝤〰㥢㄰戰㈹〱㑣㡡ㄷ昲扡㐳昳㤰攷㝢㍤㜰㌳㘰㐰ㅥ戳摥戵搳敥戴搸㍤慦㈷㥤㙥㑥愷捣㕥㉦㈷㡦㈹敢㌶㜹扤〰㔹㘷昲㥡㔱㑤挸摢㠲㡥㤹敤㕥㐲摥㔶戰慥㥤㍣㘶挵ぢ㜹扤改㐴挷挶搴㜸扤ㄹ戲㑢搹㥢搱〷ㄸ㜳㙢〲㤹㌶敦〳搸㠶㠰扥〴㌰㤳㕥挸摢ㄶ㥡㑢摥㜰晦㌱㙦㝢㘰㐰ㅥ㜳攸戵㔳捦戹敤づ㜴扡㈳㥤㌲摦㕤㠲昴ㅣ㙤㑦㠶捤㈶㙦㈷㐰搶㤹扣㔳㔰㑤挸摢㤹㡥㤹ㅦ㕦㐲摥慥戰慥㥤㍣收搱ぢ㜹晤攸㐴㤳挷㘴㝡扤ㄹ㔸搴㝤㘰㌷㘰捣㄰㠱㑣戴昷〱㠴〹㠸㄰挰摣㝢㈱㉦ち捤㈵㡦㑦ㄸ昵㤹㈴挷㠱〱㜹捣慦搷㑥㍤㐷摢〴㥤㈶改㤴㜹昲攵攴㌱㌹摥㈶㉦〵挸㍡㤳户〴搵㠴扣㌴ㅤ㌳慦扥㠴扣摤㘱㕤㍢㜹捣扦ㄷ昲昶愰ㄳ㑤ㅥ㤳昰昵㘶㘰㔱㤳㌷〰ㄸ㜳㑦〲慦昴〷っ㈴㘰㄰〱捣搹ㄷ昲〶㐳㜳挹攳挳㔱㝤挸ㅢ〲っ挸扢搶攳搴㜳㙥㍢㤴㑥㠷搱㈹㜳散敤㈰㡢㔳ㄵ㈶搶摢攴つ〷㘴㥤挹㘳㉡扥㤰㌷㠲㡥㤹㤳㕦㐲摥㈸㔸搷㑥ㅥ㜳昷㠵扣扤改㐴挷挶〴㝥㑤㥥㘷户摤〷ㄸ㜳㌴㠱㑣敥昷〱㡣㈱㘰㉣〱捣昷ㄷ昲昶㠵收㤲㌷搲㝦户摤てㄸ㤰昷㠰挷愹㘷户摤㥦㑥挷搳㈹昳昳换挹㘳㔲扥㑤摥〴㐰搶㤹扣㘵愸㈶攴ㅤ㐰挷捣攷㉦㈱敦㈰㔸搷㑥ㅥ昳晥㠵扣㠳改㐴挷挶攴㝦ㅦ㙥づ〱挶㍣㤴㐰晥㌰挰〷㜰ㄸ〱㠷ㄳ挰摦ち〸㜹㐷㐰㜳挹ㅢ收㝦㝡㌶ㄱㄸ㤰挷㕦〹㘸愷摤㘹戱㐷摡愳攸㌴㐳愷捣攸㉦㈷㡦㘹晣㌶㜹㔹㐰搶㤹㍣㈶晥ぢ㜹㌹㍡收㉦〰㑡挸戳㘰㕤㍢㜹ㅦ愲㥡㤰㔷愰ㄳㅤㅢ㝦㉥愰㌷挳搳昳㈶〱㘳㑥㈶㤰㍦㈵昰〱搴ㄳ㌰㠵〰晥扡㐰挸㍢ㅡ㥡㠷㍣摦㜹㕥㈳㌰㈰㡦㍦ㅦ搰㑥㍤㔳㤵㈶㍡㙤愶㔳晥っ愰㥣㍣收晥摢攴㑤〵㘴㥤挹攳慦〵㠴扣㘳攸㤸㍦ㅢ㈸㈱慦ㄵ搶戵㤳挷㥦ㄷ〸㜹㙤㜴愲㘳攳㙦っ昴㘶㜸挸㥢〶㡣㌹㥤㐰晥晥挰〷㌰㠳㠰㤹〴昰㈷〹㐲摥㉣㘸㉥㜹㈳晤攷㜹挷〱〳昲昸㘳〴敤搴㐳摥㙣㍡㍤ㅥ愲愶ㄳ㘲㔹户ㄴ㜵摥㐴〸㝡㝥㌷㈰㑦㌷摡愰戰摦戴㑣〳㕥㜵戳㉦戲㔶摢㘸晡㈳愴㉡㜵戴㜳㠷搷㝡㔳㔸㌶攱戰㈳㜸㍦戸㥣㠳搲ㅢ挸捥戶挹挳㥣㝥㕤㙥㜱愰㘶摥㑦扦晣戲㙥㙢㘱㥦㈹㝤扣㤲㜴ㄸ昳㐴㌴ㄸ敦挷搴㐲㤵づ㌶㠷㡤散㝣㤴改㘷慤〹挰扡㠶ㄴ扦戲戴㕣㝡摤愸㤸㤰挴搴戳㥤ㅢ㤰㤳戰づ㤹㝥㜳ㄱ㡢敡攲ㄷ㠳敡愶慤㈷ㄱ㠳㔵㐰慦慡搹〰戲㍣㕢愰㈲㜷㡣ㅢ㠸ㅦㅣ㈰㡢㙣㝣摢慣〶㘴敥㜱㤱搹〳昶ㄲ㔳㤵散㘲〴摤摣㠲㝣㠸㡥攵て㠴㜳敢㍥ぢ㔷㥤㌷㉥㝢㄰慦㔴㘳㐹ㅤ愲愹㤹㡤㈶㙡户㝥㘹慢戰づ㍦挶㈹〸㜱攳㌱昵戹㤶收搶收㐲㕢敦昱挸㐰敤捤㐷㌳ㄷ㤰㡢㍣戸收㔸㜸昴㕤㈷㌷慣㘳ㄳ摦ち㌵㥤捦搱ちㅣ摤搴㍣愳㐹愲愹㘹攵ㄳ慡愵㝤㍢㜵攲㙡〲㕣て㍦摢㠰扣攰㠶〸㤴㤵捤昹㤰㕤㍢〴㌷㠲㑥戰戱〰晡戶㐳昶ㅡ戲晦㐴扥〱㈳㤹㠹攵愲愱ㄴ㕦〴㤲㐹㘵㔲㌹扣晢㈲㙦㠵㈳改㘴捣捡〵㌷㜶敡㤸愷愱㑥㜰ㄳ慤㥤㑥㙤㔳慤戱慣慥㍢㌴慥㥦昳愵摦昴ㄳ散〱捦昸㔶ㄹ㘷㘲㍤ㅢっ搹㙢㘲改慢戳㡣戳㘰敥〲戳攴㠵散㡦挷㐲ㅢ㘷挳搲つㄶ㑦㕡㙡㜰㌳挷㡢戹㄰㠵㘶ㅦ昸㌳㝢㐳愸捤㘱攷搰ㄶ㔰㑤㘸〱敥㝡㕣㔷挰㕣〴ㄸ㜷愱㕥㔰㠵攲昳㘱搰ㅦ戵㠵慦㜵㑢晡挱㥦㜹〱戰慡户㉦㘶㙢㙤扤㤰ㄸ㌸㠴㡥㤴〴㐸㜶㜳㌵ㄹ〱戰㜳㜱㑤挶挵㠰戴摢㘳㔴〱㌰昶㥡搲㔶摦ㄶ㕥ㄸ愹戹〴ㄲ慤扥ㅤ扤搲搹愵搰敤㔶㑦㘵ㄳ愹㘴㈶㠷㐷㙥攷愲戱㐸㌸㤲㠹㘵㘲挹㘸㈴㡢㌷摥㈴㐲攱㝣㈲戸扤㔳挷扣っ㜵㠲㍢㘸敤㜲㙡㍢㙡㡤㘵㜵㍢㐱晢㝤㕡㝤㘷㜸挶户捡戸ㄲ敢昱㘹昵愵㌰㤷戶晡㔵戰㤴户晡㉥㡥ㄷ昳㙡ㄴ捡扢扤捣敤攰㔴昵㠳㕤㕡昵㍡搸戹㈰㝦㈱㔸愵ㄵづ昱戶挲つ㠰戴摦ち〷昹戶㐲ㄸ㥥㔰つて昰㠱㐴㉢㐴㥣㌸㡣㍦㐱户㕢㈱㤹捣㠴攳㔶挴㡡攳〵〲戱㑣㍥㥣挱换㘰㌲㌹换捡愶ㄳ㘹㉢ㅢ〹ㄹ㌷扢搰㈸㕥㠲㘲挵搱㐲挹㔴㌴㤶捤攵㔳昹㜰㌶㤹㐰昳愵戲愹㕣㍡㥡㌷㙥㈹㐲㉤扥㐵〵㙦㙣挸㠷㈲戱㌴换㜳戱㝣㈴㡢户つ㠵㜳搹㐸搴ち㐶㥤㐸捣㕢㔱挷扣㡤攲㜶㠸㘰㑣摢敦愰改捦ㄴ㜷搲ㅥ搷㜶ㄷ㉡㌵㙢㔲戰慦昵戰改攴㔲挱㑦㤵捡慡㥣捡㉢慢㘳愷㑥ㄵ扦㜴㉢㍤㠴㈲捤㑡づ户㤲㝣㘵㔰搶㡣〲挹㙢㍥㈲敡㑡㙣挷捡㈳愲㜹㉦户攷㍥㠸㐰㌰敤㙣㤰㜱㍦㔴㥦㡥昵〰捣愵ㅤ敢㐱㔸捡㍢㔶㝦㑤换㐳㈸㤴ㄷ㠷挹㉢挴搴ㅥ戰摢挳挹㈰挴㕣ㅣ㑥ㅥ〳㡣挳挹〰㤴㑢挷㝢ㅣ〶晤㔱㝢晡㕡〷挲㉡挳挹ㄳ挰慡挱扥㤸㈱摡晡ㄴ㌱㜰〸扤㑡つ㠳㤴㡥摣摦摢㤱㤷〱搲㝥㐷㑥昹㜶攴攱昰挴㐸捤㘷㈰搱㤱㐷㌸敢㌳㥥㠵㙥㜷攴㔰㌶㠷㜷㔵攵戳㔶㌶㥡㡦㘵挳㜸搷ㅡ摥㔸㠴㐱挵㑡攱つ㔳挹㙣㍡㌸搲愹㘳㍥㠷㍡挱㔱㕡㝢㥥摡摥㕡㘳㔹摤㍥搰㝥㥦攱㘴㌴㍣攳㡢㜷㠰㘰㍤㈶摢搸㘴戳〶挷㘸晢换㌴挵㠸㠸㤲挱㝤㘱户摢㜱㤷㤲㜶㝣ㅤ㌰戶攳㌸㤴㑢㍢扥〱㠳晥愸晤㝣慤晢挳㉡敤昸㈶戰㙡㠲㉦收㐰㙤㝤㡢ㄸ㌸㠴㕥愵づ㠶㤴㜶摣捥摢㡥敦〰搲㝥㍢昶昵㙤挷㐳攰㠹㤱㥡敦㐱愲ㅤて㜵搶㘷扣て摤㙥挷㝣㍣㥡㐹㐷㉤㉢㤴㐴ぢ愶㌳改㙣㌸㙦挵㤳戹㜴㉡㤹㠸愷昲搱㐸昰㌰愷㡥昹〱敡〴て搷摡㠷搴㡥搰ㅡ换敡㡥㠴昶晢戴攳㐴㜸挶户捡昸ㄸ敢昱搹㝢晦〱㜳改摥晢㑦㔸捡昷摥愳ㅣ㉦收㜲ㄴ捡㕢昵捣㌴昹捥挲㉥慤扡ㄲ㜶户ㄵ㤸搲㈵慤搰摤摢ち㥦〲搲㝥㉢㙣攲摢ちㄶ㍣愱ㅡ㙥〴㐱愲ㄵち搰㜱摥㔵㘵㝣づ摤㙥㠵㔸㈸ㅤ㑢㘴㈳㔶㈲ㄷ〹攱攵㍢愱㑣㍥ㄷ㡢㘷㌲㤱㐸〲㐷㠸㘸㉥㘲㝣攱㐲㜱昸挸愴㈳愱㐲㉣ㄷ㡦挴㤲搹㘴㌶ㄶ挹㘶搳㤹㔰㍥ㄴち攵㌳㠵㙣㜰㤲攳摥晣ㄲ㜵捣搵㄰挱挹摡昴ㄵ㑤㕦搳㔴慦㑤㉥㑡㌵挰挴〱㕥㜵挶㘶㜰昰挵㜲㤵昹ㅤ慢㝣てㄱ〸㌶挲㈰戶㉢㘹攳戱搸攴攱㌷搸愴敤㍦搱㌴㤸戵〶㐱愸愹戰摢扢㔳㌵扣ㄵ㠷挵㕦〰攳敥㜴っ捡㠵㜸㜹晦つ㙡昰愳㕡㝣慤慤戰捡敥愴㙡㠰㤹收㡢㤹愱慤ㅤ㠸㠱㉦攸㔵㙡ㄶ愴㌴攴捦㍦㝡㘶㔹㝣㐵㘷晢つ昹㈳愰㤵戳慣㘳攱〹愱攳ㄷ搴愸㡣㠶㍣捥㔹㥦㔱ぢ摤㙥挸㘸㉣㤷换挷㜲ㄱ㉢㠳㔷㈴ㄵ昲㠹㜴ㅥ挷攱㜸㍥㠷㕦㕥㘷戰㥦㠵㠳戳㥤㍡㈶摦ㅥㅣ㍣㕥㙢〱㙡㈷㘸㡤㘵㜵㈷㐲晢㝤㜶愷㌹昰㡣㙦㤵搱〵敢昱搹㥤扡挲㕣扡㍢㜵㠳愵㝣㜷㥡敢㜸㌱敢㔰㈸慦㜱㌴㠷㤳敦㤳㘰㤷㔶摤㄰㜶户ㄵ㑥㠱㔵㕡攱㜳㑦㉢㤸摣㥤㜸㈲愴㍥昳㈵晣㔴㔴ㄲ挲㌷㠵㉢㄰㍥ㅦ扡散㌹摤愱㍢㝢㑥㈶㥦捦㔸㜸㘱㕣㈸ㅡ㡦攵挳㜱㄰㥥㡢挴㐳㌹扣敡戰㤰捥㠴㔳㐶てㄷち㙢㍡㘶㘵㜲愱㙣㌸ㄴ换㘷搲改㝣㌸㥤挳慢ㅦ戳挹㐸㉣㥥戵搲挱〵㡥㝢㜳㌳搴㌱㝢㐲〴㑦搳愶捤㘹敡㐵搳改摡㐴㠰㐰搵㔹㌰挹㥥昳ㄱ㌶挳摤㜳㝡戳扣て㐴㈰㜸㌶〰昸攲搱㌲搸ㅣ捦㥥戳㔰摢户㈵㜶㉣ㄱ㘳㈰搴戹戰ぢ㠷㍢挰敥㜲戸〸㔶攱昰㑤㕦づ㕦昷攵昰㝣㔴ㄲづ㜷㠱㉢㜰㜸〱㜴攱㜰㔷攸㌶㠷㥣㝣㘶㈲搹㘸㈶㤴挹挵㜲戱㘴㉡㔳㠸挴㐲搹㐴㌲㠳户㐹㈷搲㔱愳㥦ぢ㑤ㄶ㘲㔶㈴ㅤ㑦愵ぢ〵㡣㔰㜹㠰㔲㘹扣㌶㌱〷戶㈳攱㝣㉣ㄱ㕣散戸㌷㜷㐳ㅤ㌳〴ㄱ扣㔰㥢挲㌴㐵㘸扡㐸㥢〸㄰愸㕡〲㤳㜰昸㥣㤷挳〴换㤳㄰㠱攰愵〰攰㕢挱攱㘵摡扥㍢戱〷㄰㌱㠱ㅣ㕥〱扢㜰戸㈷散㕣㤰扦愵戰ち㠷㡦㜹㌸㌴〶〱搲晥㘸昰㠸㉦戱㔷挱㤳㄰扢ㄷ㉡㠳搸慢愱ぢ戱㐳愰摢挴㘶攲㜹扣摣㉦ㄷ㑢ㄵ慣㜰㉣㥦挸愷昳㝣㜹㕡㈴㥥㉦㠴㜳昱㜰㌴㘶っ㉤㐲㌹晤挷换㈹㜱㈸㉥挴㤲㤱㜰戶㠰昱㈳㤹挸㘵愲愱㐲㌴㤱㉤〴㤹㤷㐶昷收㌰搴㌱㠷㐳〴慦搵愶ㄱ㌴㡤愴改㍡㙤㜲㔱敡㐶㤸㠴搸扢扣挴㡥㘶㤵㌱㄰㠱攰㑤〰攰㡢㐷扤戰㜳昲㔸㙡昲昰ㄹ晣㤳戶敦㐷㉣㥦㍥㉡敦〵㔵户挰㉥挴㑥㠰摤㈵昶㌶㔸㠵搸㍦㜹㠸㌵㐹慣散攰㌷晡㜲㜸㍢㉡〹㠷〷〳〷づ敦㠰㉥ㅣㅥ〲摤收㄰㙦㙢㡤收搳搹㠲㤵㑥ㄷ㘲〵昴挹㐴〲敦㑢捤㐵㔳愹㘸㈱㥦户㐲挶愱㉥㌴ㅡ㑡㘶挳㤱〲搸挳㡢〲昳㔶㉥㥤㡥愶㤳改㕣㈴ㄷ挷愹㔳㉥㤴っ晥搹㜱㙦ㅥ㠶㍡收攱㄰挱㍢戵改〸㥡㡥愴改㉦摡㐴㠰㐰搵㍤㌰〹㠷㔷㜸㌹捣戲㍣〷ㄱ〸摥ぢ〰扥ㄵㅣ摥愷敤㤳〴㑢㐴ㄶ㐲㍤〰扢㜰㌸〵㜶㤷挳㠷㘰ㄵづ㉦昰㜲挸㔳㔱攱㜰㤱㉦㠷て愳㤲㜰挸户搶㠳挳㐷㥣㔵ㅡ捤搰㙤づ㔳㤸愳㘳㝥㥥㡥㠰挴㔸愲㤰㑡㘷㔳ㄸ㉦㌱㐴攲摣㌳㤹捦㘴㡤愹㉥㌴㡣戹扣㘵挵愲㠵㈸捥㈱㈳㜸㘷㙣㈸㠶敢㐲〹㕣㈲戲㈲〵㡣㥡挶㌱㉥ㄴ晣㠷昳㠵〸㘷㈳㘱扥㍢㌷ㄵ挹㈶㌰㈵挱挵〴㜴昰㔸㌸ㄳ㝣搴㠹挴㙣㐱ㅤ戳㤵愲つ㈲昸㤸戶㑦愳㘹㍡挵っ摡ㅦ搷㜶愲㡡㤵搴㔳戰ぢ晢愷㜸搹㥦㑤搰昱㄰㠱攰搳扡㘲搹㍣㝦㤹戶捦㈵㜶ち搹慦㈷晢捦挰㉥散㥦っ扢换晥㜳戰ち晢挷㜹搸㌷㑥〵愴晤愱㘱㤶㙦㤳㍣て㑦搲㈴ぢ㔰ㄹ㑤昲㠲ㄳ㠷㜱ㅡ㜴扢㐹㜲㠵㐴㈶㔱㈸㐴愳㌸ち挵搲㠵㘸㌶㤲挹攳散㈹挳ㄷ搳㠶㜳搱㠴㜱扡ぢ戵攲戹㉣㠶て扣戶㌶㕡㠸挵㈳〴㠶㜲挹㕣愲㤰㑥㈶㉤扣敦摡㌸挳㠵㈶ㄳ㤹㤰㤵づ愵ち㥣ㅣ㠶㈲戹㔴㈶ㅣ挶㌱㌱㠲㤶户愲ㄱっ捦㉦㍡㤱㤸㘷愲㡥㜹ㄶ挵搹㄰挱㤷戴㝤㈱㑤攷㔰㥣㑢晢摦戴扤ㄴ慦㕥㠵㕤㥡攴㘸㙦㤳㉣㘶扤ぢ㈱〲挱搷㜴挵㉥戴㜱㐶㘱㜲ㄲㄱ㝣㕤摢㤷搰㜴っ㥢㘴㉡㥢攴㑤搸愵㐹㉥㠷摤㙤㤲户㘰㤵㈶挹㜸㥡愴㌸愸㑣昴㘵晦㙤㔴ㄲ昶慦㠲㉢戰晦づ㜴ㄹ㔴慥㠶㙥戳㕦㐸愵慣ㅣ㠷㤲㌰㐶摢戰㤵挹㘴攳㠵㜴挲ち攱散㌵ㅣ捤㐴昲挶㌵㉥㌴㘷愵搲戹㜸戶㄰攱㐵㤵㜴ㅣ㤳㡤㐴㉥㥥挲扣㍢ㄴ挵愹㙥㈱ㄴ㝣搷㜱㙦㕥㡢㍡收㜵㄰挱昷戴改㝡㥡㙥愰改㝤㙤㜲㔱敡㈳㤸㠴挳〳扣ㅣ摥捣㉡户㐰〴㠲ㅦ〳㠰㙦挵愰挲挴㌹戱摦㐱㉣ㅦ晢㙡捥㈰㠷换㘱ㄴづ晦〲扢换攱ち㔸㠵挳㝤扣ㅣ戲㕢换愰㌲捡㤷挳㤵愸㈴ㅣ摥ぢㅣ㌸晣ㄷ㜴㝣慢㡣晢愰摢ㅣ㘲㌸捥挴㜱㌸换攲㉡〰慥㌴㈵搲㜸ㄳ愶〵㔳㈱㠴㌷㍤㕢昱戸㜱扦ぢ挵㌱つ㌳㡣㐴挲捡㠶攳㜸㠳㙢㈶㥢捡攴㈳ㄸ搴㉤换挲㜵戰㐲挱㜸挰㠵愲换㕡㌹扣戶㍤㥤て挵搱㠳㌱ㄷ挱敢慡㐳愹㤰㤵捦ㄷ昰ㄶ摣㔸昰㔳㈷ㄲ昳㐱搴㌱ㅦ愲㜸ㄸ㈲昸㤹戶㍦㐲搳愳ㄴ㡦搱扥㑡摢㑢昱敡㑢搸㠵晤摤扤散㍦捤㝡换㈰〲挱搵扡㘲㔹て晥㑡摢㥦㈳㤶捦㥢㤵㌷ㄴ慢㙦㘰ㄷ昶㕦㠴摤㘵晦摦戰ち晢㘱て晢挶摦〰㘹㝦㔰搹捤户㐹㤸㔳㈷㑤昲ち㉡愳㐹扥㜷攲㌰㕥㠵敥っ㉡愱㕣㍥㥦っ挷㜱戴挳慢挶昳㠵㙣㉡㠵㔳挳㑣戴㄰挱㐹㘴㉣ㅤ㌲㕥㜳愱㈰㌹㔷㐸㐷㌳㤹ㄸ收㈱戸ㄹ㤰捥㈵戲㐹㉢㠹㔳搰㜴ち㐷捣戴昱扡ぢ㑤挵戳改㌴㕢戰㄰戵㘲㘸敢㜴㌲ㄲ㡤愴昰摡搳㑣㈱㥣捤㈶攳挱ㅦ㥣㐸捣㌷㔰挷㝣㤳攲敦㄰挱晦㘸晢㕢㌴扤㑤昱づ敤㍦㙡㍢㔱挵㑡敡扦戰㑢㤳昴昱㌶挹㠷〴㝤〴ㄱ〸晥㑦㔷攴㑤〱㤳户〰㑣㕥昵て昲㑣ㄵ摦㉡㜳㌹戱愷㜲改ㄴ〸愵㔰㈸㑤戲ㄲ㜶户㐹㍡挰㉡㑤搲摤搳㈴㈶㥢㐴㜶㠸㑤㝣搹敦㠸㑡昸攲㈴ㅥ㌸戰㕦〳㠵慢㌴㍥㠷㙥戳㥦捤㠷㘲㌸ㄵ㈹㔸昹㘴ち慣㘶㔲愱㘴㈱ち收愳搹㔰扣㤰ぢ愵㡣㉦㕣㈸捥㌷昲戰昲㙤敦ㄸ㤵搳㠹㙣〲㠷㕢㕣挰㑤愰㥤㌰㕣㘷㡣㉦㕤㈸㜶㈷捣㙡ち㜹㉢ㄳ㑢攰㡡㜱ㅥ晢㑥㉡㠴㐹㑥㈱ㄷ捥㐶㜰㜲ㄹ㘴ㄶ愰㙣晣㙡搴㌱扦愲昸ㅡ㈲搸㐹摢扦愱改㕢㡡㝦搳㕥慢敤㠲㈷㔴㉡愹捥戰ぢ晢㥤扣散晦挸昲㥦㈰〲挱㉥扡㘲ㄹ晢㕤戵晤ㄷ㘲捦㈲㐹㘷㐲愸㍡搸㠵晤㙡摣ㅥ㜲搹摦〰㔶㘱晦扦晦㈹㥥㡥㥢敥ㅣ攷㈷㔸㉢捦扣㌷㐴㈵㝣㤱昲〸㔷㘰㝦㈳㈸挲㝥㈷攸づ晢㤱㑣㌶ㄹ㡢收慤ㄴ㤸挲愴㌹㘳㠵㐰㜰㤴㔷捡昱㈹愴㡤㕡ㄷちㅡ㜳搱㑣㍣㤷戶戰㥢㐴愳㠹㑣ㄲㅤ㍥㤵挷㘹㔰㌶㠲㕤挲㌲㑣ㄷ㥡㐹愴戲〵扣晥㌷㤱ち㕢戱㐲㈶㥦㑥㈶㜸敥㤸挱挸㥦㑢㘱㥥ㄴ㘴ㅡ愱戰ㅦ㐰ㅤ戳㌳㐵ㄷ㠸攰㈶摡摥㤵愶㙥ㄴ㜵戴㙦慡敤〲㤵㑡挴慢捤㘰ㄷ昶㍦〷〱敥㈹攴挶慣户〹㐴㈰搸㔳㔷㉣㥢攳㙣慥敤㥢ㄱ㝢㍥㐹㕡㐴昶户㠰㕤搸敦㐵昷戴昰㙦㉢㔸㠵晤㝦㜸搹㜷て〶ㅦ昹戲摦ㅢ㤵昰挵扤㌳戸〲晢㝤愰〸晢㝤愰摢散㕢愱㔴㉡㤹挷㜰㠲㌳挷㔸〸搳㙤㉢㠹换ㅤ㤱㕣㈶ㄲ戳㌰搹㉣ㄸ㕢扢搰㑣ㄶ戳挳〲挶㜵㕣摡㡡ㄵ㐲昱㑣㌸ㄱ㡦攲㑤捡㠵㌸㉥㤱㘴愲㔱㘳ㅢㄷ㡡昱ㅦㄷ挴㌰昸㐷戰ㄷ挴戲ㄹ㕣㔴〹㔹攱っ收愳挹㈸㑥摢ぢ挱慤㥤㐸捣扥愸㘳㙥㑢戱ㅤ㐴㜰ㅢ㙤摦㥥愶ㅤ㈸㜶愴扤慦戶ぢ㔴㉡ㄱ慦戶㠷㕤搸㝦搵换㝥㍦搶摢つ㈲㄰摣㐱㔷㉣㍢ㄸ散愸敤㔱㘲昹㔸㘱㜹㌳戹摡ㄹ㜶㘱㍦㐱昷㥡晤㕤㘱ㄵ昶㥦昱戲敦㥥㈳㉤昳㘵扦ㅦ㉡攱㡢㉢㤶㜰〵昶㜷㠳㈲搳㤹摤愱摢散愷㌰戶㘷昳ㅣ㈷㜰戲㤹戴愲ㄹ㥣㈸愵㈳㠵㜸㉡〴㡡攳搹㤰戱㠷ぢ㡤㈷㈳㔹㕣㠷挲ㄵ晡㔴ㅥ㌳晢㐴㌶㡢㐹㔰㌶㥣㡣㕡昱〸慦㈵〶㤹㥤㐸昷收〰搴㌱昷㠴〸㠶戵㘹㈰㑤㠳㘸㡡㘸㤳㡢㔲㜱㤸㠴挳㠷扣ㅣづ㘵㤵㘱㄰㠱㘰〲〰搹㔵捡捥㌳㤳摡㍥㡡搸慢戸敥愵㘴㉣つ扢㜰㌸ㅡ㜶㉥戰戲摡ㅤ㔶攱昰㑥㉦㠷敥㠵愴㍢㝣㌹摣〳㤵昰慤㌲挷挱ㄵ㌸ㅣ〰㐵㌸摣て扡挳㘱㌲㠴㔳㜰っ挲㤹㐴㉣ㄶ挶㤹㔲㌲ㅢ攷ㄱ㌱㥥挸挷㌰㡡㐴㡣晤㡢搰㔰㍥ㄲ㠹攲慣ㅥ戴挷㜲㠹㈴挶㡤㕣〴㕤㌹㤶挸㘳戶ㄸ㑦〵㤹愴㈸ㅣ㡥㐷ㅤ㜳〲㐴㜰愰㌶ㅤ㐰搳㠱㌴つ搲㈶ㄷ愵㠶挰㈴ㅣ㕥敦攵昰㔰㔶㌹っ㈲㄰ㅣち㠰㜰㜸㈵ㄶ㍣ㄷ㤲㠶㘹晢㐴㘲昹㌸㘳昳〶戲㌵〲㜶攱㌰ぢ㍢ㄷ攴㙦ㄴ慣挲攱㘵㕥づ摤㔱㘰㠹㉦㠷㝢愳ㄲ扥㔵㘶〱慥挰攱㍥㔰㘴ㄴ㤸〴摤收㄰扢㝤㈲挴ぢㄷ戸㤳挹㥢㐲㤹㘸㉣㤴㡡㈶㜱戹㈸㥢捤㈵㔲㤶㌱搹㠵㕡㤱㐴ㄶ敦㑤て愵㜲搹㐴捣㉡愴戲戹㜴戸㠰㝥㤸㐸㜰ㄴ㐹收㡣㝡ㄷ㡡摢㤹㈱愰㌱㡢挹攴㜱ㄲ㡢挹㘱〶搳㑢㥣㈹攱ㅦ敥㔷攴㠲愳㥤㐸捣㈹愸㘳ㅥ㑤搱〰ㄱㅣ愳敤㡤㌴㌵㔱㌴搳㍥㔶摢〵㉡㤵㠸㔷晢挱㉥散㥦攵㘵扦㡤昵愶㐱〴㠲晢敢㡡㘵愳挰㜸㙤㥦㐵散敤㈴改㌶㜲㝤〰散挲晥㙣扡搷散ㅦ〴慢戰㝦㤲㤷㝤昷〸㌸搷㤷㝤愶㈹攲㕢㘵捥㠱㉢戰㝦〸ㄴ㘱㝦㉥㜴㥢㝤昴㐹摣㠷㐳㍦㉣挴㌰㈰攰ㄲㄲ慥㥢㠴愳搹㑣㉥ㄳ㑢攷ㄳ昱戰㌱捦㠵㐶ぢ改〸㘶㈹戸〶㠰㕥㕢挸㈵搱㍣戹㘸㍥㤷㐹㠴ぢ㘱㜸挸ㄸ㈷戹搰㍣摡㈶㡥㠳㕦㌸㠴慢〱搱㕣㈸㥤挱戰ㄲ㑦㈵㔳戸㍢㠴㙢㌰㤱攰愱㑥㈴收挹愸㘳㥥㐲㜱㉡㐴昰㌰㙤㥦㑦搳〲㡡搳㘸㍦㕣摢㠹戲昱慣愹㈶挲㉥散户㝡搹㍦㥢愰㠵㄰㠱攰㔱扡㘲搹ㄱ㌰愳敤㡢㠸扤㠷㈴摤㑤慥㜳戰ぢ晢㡢改㕥戳㙦挱㉡散搷㝢搹㜷㘷㝦㤳㝣搹㘷㥥㈳扥ㄸ摣攱ち散㑦㠲㈲散㉦㠱㙥戳ㅦ挷挹㐹ㄴ㈷㐰㌱㕣㈰㡤攱㔹㘰㤹㘸ㄸ晤ㄳ昷晡ㄳ㌸愹㐷㥥㡤㜱愹ぢ挵㠵改㔴ㄲ㔷〰㔳改㝣㉣㤶〸㠷搰㍡ㅣ扣㜱扦㈰㡦㤶挸㐴㡤换㕣㘸㉡ㅤ㑥㐵㜲㤸挴攷攵摣㉡㡤㉢㉣昹㍣捥攷㤳㌱㕣〴㑢攷攳挱挹㑥㈴收攵愸㘳㕥㐱㜱㈵㐴戰㕥摢㤷搲㜴ㄵ挵搵戴㑦搱昶㔲扣㙡㠴㕤搸㍦挴换晥つ慣㜷㈳㐴㈰搸愴㉢㤶捤晥㥡戵晤ㄶ㘲ㅦ㈶㐹て㤱敢㘳㘰ㄷ昶㙦㠷摤㘵扦ㄵ㔶㘱㝦㕦㕦昶挷昸戲捦㐴㐹㝣昱敢㔱戸〲晢搳愰〸晢㜷㐱户搹捦攵㜱扦㈵㤱捥㘵㔳㔶㌴㠶㐳㈰づ㜱ㄶㄸ挲㈱づ户挶㤲㜹换戸摢㠵㘲晡㠶〹㐹㍡ㄵ㑢挶㌰㔷攱挹つ㈶㉣戸ㄵ㄰挷㑥㤱㑢攵㤳挶㍤㉥㌴㥣㐶ㄳ攱攲〹捥㐹㤳戱㘴㈶㠹㌳搶愸㤵㡢ㄷ㜰捡ㅡ捥㐴㌳昹攰㜴㈷ㄲ昳㕥搴㌱敦愳戸ㅦ㈲㌸㐳摢ㅦ愰改㐱㡡㠷㘸㘷愲㈶㈳户昱㠴㑡㈵㜵ㅣ散挲晥㐰㉦晢㡦戳晣〹㠸㐰㜰戶慥㔸挶晥昱摡扥㡣搸愷攸晡㐹戲㝦㈲散挲晥戳戰㜳㡤晣ぢ捥㠱㤵ㅦ㌵㔷ㄷ㙢ぢ㘶敥㔵挱㤳㘰㈵挲㝣ㅥ㤵扡㜶愸㤹て㘵昷昶㥦㑦散㐹戴摡ㄹ㠹㠲㜸搴愲㤵挷㠳捦昰㙥昱戶㔹挳㥡摡㕡昸㔳㡥慡づ㜸昰㤹晤昰㥥㡥搵晤㝦㥤㉦收㠵昰㘹㠱晣慢㠹㠲愰晦㠳ㅦ㜲㔲捣ㄴ愱挷慤昰㘷扥㠸つ慥㌹つ㥢敢晢㝣㔰㍢昵㙣㍣㥥昸㘶昵ㅢ戲㔷戲摦戰㤹㌹慢㘱〸㥥挵㡡扣㌳㔴慣摡愴㜱㔴㉢ㄶ昱㑥昵〹捤㠳攵〹愱㑣㐱摣㐰愷愶敤慣摦攷扥㙤搱愲ㅦ挴慢慢敤摢攲搶挳敢挹㤱昱㠷㠲㥤昹昶昷㑤㡡㥡攷攱㐷㥢ㄷ慤㜸敡㌲〸户昲摡㘳㉢㑦㝢慢㍢㈸摦攷㜳㌹㉦摦挶晢慥戵㠳㘱㑤搳ㅡ㐹挱收㍥㡦㥢摢慢扥㑤ㅥ搷搸ぢ攵捡㕣〰㝡㡣扦㘱㝢昱㤴昷㈱㝤㘳昱㥡摤搰ㄴ敢戱㤶㔲敡戹㑥㕡〲收㉢㜰愹㑥㠷㜳晡愳㐹㉤㠴搲ㄷぢ收㐷ㄴㅦ㔳晣㠳昶㥤〰㜸〷慦〵慡㜸㔵攱㡥㑥㐱挵晢戳ㄷ挱ㄳ㕤㥡㝦挷㑡摣摤㐰㈷昵愹ぢ㜴戱㙢〱㌶㜸㈱慣昸攲㡡〵㉡㜵敤愰㤶㐰攱慥愰戶挵㙡搸晦愴换扣换戰㉦㠳㤹摤㐶㤹㤷㐲ㅡ敦挳㘶戳ㄳ㔵㝤〰搴㕢ㄴ㌰㍦㈴㥡愹㜴摡愴慥㠶搲㤷㙢㈹摢挸㕥捥戶㔴㙣攴收㑥㐱昹㝢戰㠳捣㘶挳ㄷ㉦〹户攳扤〹㡡挴扢ㄹ㙡戸昱慥㘴〴户愲挸㡥昷㑦㔸㌲㍥戵攳ㅤ搹㌷㥡慥搹〴攰㌵戵㈶摥戵敡敤㌳㘴戵戸㈳㤱ㄱ㝥〲收㉡慥收㌶㜷㌵㌷㜳㌵㕦搸慢ㄹ搱㌷ㅡ慦搹〰慢㈹㝦散愰㍣〲搶改㥡㑣ㅥ㘳㐷㙦㘹㙥ㄸ挵愷扣㤴慤㠴㙤㠸㌷㤸㜳㈵㑣㘰戳户攵ㄶ慥攴㙢㜷㈵㌱搵ㄵ㉢攱㡡㌸〰〵捣㙦㠹扥〳ㄸ㥡攸㐰晤搹㔱㔸慥敥㠴挲㡤挷㜲㔵ㅤ㔳挶㌸ㄶ愲㡡昷戳㝡愰愳つ戲晦慦㜵晥てづ慡扢㑦搷㌸㐲昵㌹㙦㜰捤㠷㈷㤶扦㡣㜲㜶搷ㄹ㑢慥㝤昹㠳㠱㤳敦搹昴慦㥦㐵㥥ㅣ愸ㅥ㐲㡤扥昰㘳户晣㠶搸㐸扢㝢搷㈲〸摦敥摤挹㈹愸㜸㠹敤㘳昰㐴㡥捣ㅦㄱ慦摢扤ㅦ㠷㤵ㅦ昵㠴㉥搶ㄶㄹ攵㥦㠲㤵〸昳㘷㔴㐲昷㝥〶㡡㜴㤷づ㔸㡤摢㕤晥㐷搲㥥㐳㤱㑤昱戳㔸㌲慡昸戰㐷搹昹㘳敡㤷ㅦ扣摤扢ㅡ㈵敡㜹㘰摣敥晤㌲㤴扥㕣换㐷ㄴ挵㝤昸㐷搴昳摤挸晦㌸〵ㄵ㉦愳㝤ㅤ㥥㘴㈳㙢戱ㄲ㜷㈳摦㠰㤵ㅦ昵愶㉥搶ㄶ㐲㠲㙦挱㑡㠴ㄹ㐰㈵㙣攴㝢㔰㘴㈳晦㡤搵戸ㅢ搹㠵㘱㝦㠰㈲㝢㈳㤹ㄵ㘵㜴㠳捤摥挸㠸晡慡㘴㈳㠳㐴㝦〸㡣扢㤱换愱昴攵㕡捡㌶㜲㔵㝢ㅢ昹㤹㔳㔰晥㔲搹攰㑡㜸挲ㄷ扦㍡戵攳㕤〵㐵攲晤㤷㌷摥ㅥ㡣攰㑢ㄴ搹昱㝥㡥㈵愳愷ㅤ㉦㜶慥愸㕡づ戰敥攴〱戳ㄷ搱捣晦戱搱㕦㄰扤愵㡢㡥愸㡦ㅣ戴扤㤷昴㈶晡㉢㘰戴〳昵戵愳戰扣敥㍢㈸敢户㘳㝣慦㙢慣昳㡥昱ㄳ㙡昴㜵改㉣敥ㄸ敦㍡慣㔵っ㠹敦㌸〵ㄵ慦愸晤〵㥥愴捦㙣㠷慤㜲晢㡣㙣〰晣㉢㠵㉤㤱㘲㙤㤱㍥挳慣㈱搴挳昵㈲㔴㐲㥦改〴㕤摡攰㑤慣挶敤㌳㍢㤱㈷㈶攸搸慣搶㘲挹搸〵㌶扢捦㠴搵慢〰敢づㄲ㌰晢ㄱ捤攴ㅥ㙤㔲㜵㔰㡡ㅢ㔹摣㌱㕥㙣㙦㈳㕦㜰ち捡㕦㉤ㅢ摣㄰㥥㈴摥㤸ㅤ敦愶搰㈵摥攷扣昱㈶ㄸ〱ㄳ㕡散㜸扢㘳挹㐸搹昱づ敦ㅢ㡤愸㘵〰ㄷ挷捡晥㐴昷㜴搱㍤㠸摥挳㐵㐷搵ㄳづ㥡㠴〵捣㍤㠹摥ㅣㄸ户捦昴㜲ㄴ改㌳扤愱攰扢ㅥ㠳㘹ㅦ㕤愳扤㍥㔳㝦㝣昰晣ㄱ㈳摥ㅤ㌸㌹㙢敤㝤㐹晥摥㠱㙡㕢搴㈸搲㔹散㌳て㍢慣㔵昴㤹㠷㥣㠲昲ㄷ搵〶㜷㠰㈷愱㜳㈸戶ち捤扦ぢ㜴愱昳〱搴㜰㥢㝦㌸㌷㜹㌷ㄴ搹㜴敥㡡㈵㘳愴㑤搰㔰搲㜹㡦㐳㤰扤㔳敤㑤㜴挸㐵昷㈳㝡戴㡢㡥慡㍢ㅤ戴㑤攷㔸愲挳挰戸㜴㐶ㅣ㐵攸㑣㐰挱㜷㍤攸㑣敡ㅡ敤搱昹敤捣㉦扥㍡㝡㡦昷〶ㅥ昲㑣搳敡㝦扥昷昴㐰戵㍢㙡昸搱㜹慢挳㕡〵㥤户㌸〵攵慦扤つ㌲敢㐶攸㥣㠰慤〲㥤捣㤲ㄱ㍡晦㠴ㅡ㉥㥤〷㜲㤳㠷愱挸愶㤳愹㌳挶挱㌶㐱挳晡㐶挳敡晡ㄲ㠲づ㈵㝡戸㡢㘶昶㡣㜱戸㡢づ愹慢ㅤ戴㑤晥㤱㐴㡦〰挶愵㜳愴愳〸㥤愳愱攰扢ㅥ㜴㡥搱㌵摡愳昳㥥㍥つ慦㍤㜵搸㑤㡦っ㡤㝦㘸㍣晥搵戲㠱㙡㍦搴昰愳昳㜲㠷戵ち㍡㉦㜳ち捡㕦愰ㅢ㥣〰㑦㐲㘷ㅥ㕢〵㍡て㠶㉥㜴㉥㐱つ㤷捥〲㌷昹㌰ㄴ搹㜴㌲㡢挶㤸㙣ㄳ㠴㥤㍤愴㉥㉣㈱㘸ち搱㠷扢攸㐳㠹㙥㜰搱㘱戵挸㐱摢扤戳㠹㘸㘶挹戸㜴㌲㕢㠶㡡搰挹㘴ㄸ㝣搷㠳㑥㘶捥㐸㡤昶攸慣搸搹㈷〱敥㐷攷搹づ㙢ㄵ㜴㥥攵ㄴ㤴扦㡡㌷挸戴ㅢ愱㤳て戰〶㥤㑤搰㠵捥㌳㔰挳愵㜳㍡㌷戹〵㐵㌶㥤捤㔸㌲㘶摡〴愱㜷挶搴㝣㠷㈰扢扦ㅤ㑢㌴戳㕣㙣昴㔴愲㘷摢㘸㤰㥦㔶㈷〱慤㈷㥡〱昳〴愲摢㕣昴㌱㐴捦㜱㝤挷搵㠹㡥㙦㥢晣㜹㐴㌳㕤挶㈵㝦扡愳㜰摤㙡〶ㄴ敤扡㙥㌶ㄴ㝣搷愳㈵㤸㐵㈳㌵摡㙢㠹㈳户㍡晤改㔳㕥戸改㤱换㑦扦㘹摢捤扥㐶挷㥥ぢ戸㕦㑢ㅣ㡢愸㝤愷㜷戳㥣㠲昲㌷〱〷㤹㠲㈳㉤戱〰㥢㠸㤶㔸〰㕤㕡㘲〶㙡戸㉤㜱㍡户晦㑣ㄴ搹摣㌲㡦挶㌸搳㘶㙢㘸摦㐸㕡戵㤶戰㜵㌶搱㘷戹㘸愶搲ㄸ攷戸攸㤴㙡㜶搰㜶扢㥤㐷昴搹㉥㥡搹㌴挶昹㌶ㅡ慤㥣㔶㐷〳慤挹つ㤸㡢㠹㕥〸㡣摢ㄲ攷㌸㡡戴挴戹㔰㌴戸㙥㌱ㄴ㝣搷愳㈵㉥搴㌵摡㙢㠹〷㑦戸散昸㡥挹て〶扥晦㜵晣㥡〹晦挴搹挴ㄲ搴昰㙢㠹〲愲昶㙤〹换㈹㈸㝦ㄱ㜱㤰㤹㌷搲ㄲ㤷㘲ㄳ搱ㄲ㑣㥦㤱㤶挸愱㠶摢ㄲ㤷㜳晢㤹挴㘲户〴㜳㙡㡣㉢㙤戶㜰〰っ慢㠹〰㙢㙡〲收㔵㐴㕦攷愲㤹㔶㘳㕣攳愲㐳敡㌰〷㙤户挴㜵㐴㕦て㡣㜶愰㙥㜰ㄴ㤶搷摤っ〵摦昵愰昳ㄶ㕤愳㍤㍡㉢づ㠰㜷愰㠶ㅦ㥤〷㍡慣㔵っ㌱〷㌸〵攵慦㌴づ晥〵㥥㠴捥㥢戱㔵愰昳㕥攸㐲攷㜸搴㜰改扣㤵㥢捣搴ㄴ㥢㑥愶搷ㄸ户摢〴つ㘷挷摥搷㈱挸ㅥ〶晥㑣㌴㜳㕥㙣昴晤㐴晦挵㐵愷搴㍥づ摡愶昳㙥愲㤹ㅣ㘳愳ㅦ㈰晡㕥ㅢ㡤搳㠵戴ㅡ〱戴敥慢〱昳㝥愲㤹㍣攳㤲晦愸愳㐸挷㝥っ㡡〶搷㍤つ〵摦昵㘸㠹㘵扡㐶㝢㉤㌱晢㥢ㅦ㔶㉤㑥扣㍢昰戹㙥搵㔷㡤て摥㍦㔰㌱扤挶慦㈵昶㐲搴扥ㅤ㝢戰㔳㔰晥㐶攵攰㡢昰㈴㉤昱㈸㌶ㄱ㉤昱ち㜴㘹㠹㠱愸攱戶挴攳摣晥㌷㔰㘴戳挵慣ㅡ攳㐹㥢㉤っ〳〹戵㍢挰愴挶收昶㘹愲摦㜴搱慦ㄱ晤㔷ㅢ㉤㠳㝤ㄲ㘸㑤㔷挰㝣㤶㘸㘶扢搸扥㤹㕢㘳㍣敦晡㑥慡愸攳摢㙥攵ㄷ㠹㘶捥㡣摢ㄲ㙦㍢㡡戴挴㍢㔰戴敢扡て愱攰扢ㅥ㉤昱㤱慥搱㕥㑢㔴っ昶捣慡昱㙢㠹㝥㠸摡户㈵㜶㜵ち捡摦改ㅣ㕣〹㑦搲ㄲ慦㘱ㄳ搱ㄲ慢愰㑢㑢散㡣ㅡ㙥㑢扣挱敤㕦㡤㈲㥢慤捦戱㘴晣摤㘶ぢ摣㈶搵昶㈵㙣扤㑤昴㔷㉥晡ぢ愲摦戵搱搲换户〱㕡搳ㄵ㌰摦㈷晡㙢ㄷ晤㈵搱ㅦ扡扥ㄳ㙡㉢挷户摤捡ㅦㄳ捤晣ㄹ户㈵扥㜵ㄴ㘹〹收搳㘸搷㜵㍦㐲挱㜷㍤㕡攲㈷㕤愳扤㤶㌸愹昱收昹㥦㡥㝣㘷攰攲ㄳて戰㜶㝡ㄱ晢〴㌳㙣晣㕡愲㈷愲昶㙤㠹捤㥣㠲昲㔷㑡〷慢㜱㝤㐷㕡㘲㈵㌶ㄱ㉤㘱㐰㤷㤶攸㡥ㅡ㙥㑢㝣捡敤て愰挸㙥㠹㑥㔸㌲㔶戹㙣挵搴㐶㈵㙣㝤㐱㌴昳㕡㙣㜴㉤搱慢㕤㜴㕣搵㌹㘸扢㤷㝦㑤㜴ㄷㄷ㙤ㄲ晤慤㡤㤶㜶敢っ戴㈶㌷㘰㝥㐷㌴㜳㘹摣㤶攸收㈸搲ㄲ捣慤搱攰扡㡤愱慣㕦㑢㌰挵㐶㙡戴搷ㄲㄵ㔳㔱㘶摢昸戵㠴㠱愸㝤㕢愲挶㈹㈸㝦愹㜵戰ㄷ㍣㐹㑢晣㡣㑤㐴㑢昴㠶㉥㉤搱〱㌵摣㤶昸ㅦ户㥦〹㉢㌶户捣扣㌱慡㙡㈱昸昶搹㐸㑡晤昲扤㜷㜴慡㐶㠹㘲㡥㡢㡤摥㥡攸㡥㉥㍡慤㝥㜲搰㜶㑢ㄸ㐴㙦攷愲㤹㝦㘳搴摡㘸ㄹ换扥〷㕡㤳ㅢ㌰〳㐴㙦て㡣摢ㄲ㍢㌸㡡戴挴㡥㔰㌴戸慥ㅦ㤴昵㙢〹愶摢慣戱㈵敥㙦㜹晡戰捥㙤㌷㍤㜲㙦攱㤱㍤晥㝤搱㌳〳ㄵ㌳㙦晣㕡攲㙢㐴敤摢ㄲ㕦㌹〵攵敦搴づ㌲㔷㐷㕡㈲㠸㑤㐴㑢昴㠷㉥㉤昱㈵㙡戸㉤戱㈱户㥦㘹㉦㌶户捣挲㌱㌶戶搹㐲扦つ慢捦〰搶搴〴捣㑤㠹摥搳㐵敦㐱㜴てㄷㅤ㔲㉢ㅣ戴㍤摥昴㈴㥡㔹㌶摡㠱ㅡ攴㈸㉣慦㘳㌲捤晡搱挹捣㥢㌵搲㔹㜱㜵㝡ㄴ㙡昸搱昹戱挳㕡挵〴攸㈳愷愰晣敤摣挱搱昰㈴㜴昶挶㔶㠱㑥收摥〸㥤ㅦ愰㠶㑢攷搶摣㘴㘶挰搸㜴㌲㈱挷攸㙢ㄳ㠴挳㙥㔴扤攳㄰㘴㜷搵敤㠸㥥攰愲㤹㤳㘳散攰愲㈳敡㑤〷㙤搳戹ㄳ搱㑣戸㜱改㘴攲つㄵ愱昳㔰㈸敢㐷㈷㤳㜰搶㐸㘷挵ㄵ〰收攳昸搱昹㡡挳㕡〵㥤㉦㍢〵攵敦晡づ㘶攱㐹攸っ㘱慢㐰㈷㙦㍤ち㥤㉦愱㠶㑢㘷㠴㥢捣㤴ㄶ㥢捥㐹㔸㌲㘲㌶㐱㈳㌸㑥㍣㔷㐲㔰㠲㘸㘶挱搸攸挹㐴愷㕣㜴㕡㉤㜳搰㌶昹晤㠹㙥㜰搱昵㐴敦㘱愳㜹ぢ㐹㍤〱戴摥昵㜱㜱㤰㘸㘶摥戸攴㌷㌹ち挹㔷捣挴搱攰扡㌶㈸敢搷ㄲ㑣挸㔹㘳㑢ㅣ戵昵㘶昳扡晥昲晥挰㜳晢㝥㜵昶ㄱ慢㜱愲挴摣ㅣ扦㤶㜸ㄸ㔱晢㡥ㄳて㌹〵攵㉦ㅤて捥㠶㈷㘹㠹愱搸㐴戴挴ㅣ攸搲ㄲて愰㠶摢ㄲ挳戹晤捣㙣戱戹㘵㥥㡥㌱搲㘶㑢㑥㉢敦㈹㘱㙢㙦愲㤹㍣㘳愳攷ㄱ㍤摡㐶攳戴㉡愶敥〴㕡㜷摣㠰㌹㤶攸㔳㕤㌴戳㜵㡣㜱㉥㍡慥㙥㜳搰㜶扢敤㑦昴㝣㘰摣㤶㔸攰㈸搲ㄲ愷㐱㜱㕢攲㙣㈸敢搷ㄲ㑣捥㔹㘳㑢㔴㥣㘳㌱㑦挷慦㈵㙥㐲搴扥㉤㜱愳㔳㔰晥捥昳㈰㌳㝢愴㈵づ挶㈶愲㈵㉥㠱㉥㉤㜱㍤㙡戸㉤㜱㈸户㥦昹㉥㌶户捣搹㌱づ㜷搹㑡慡慢㑢搸㍡㤲㘸㈶搲搸攸㑢㠹㍥捡㐵㈷搴ㄵづ摡ㅥ㘲戲㐴㕦改愲㤹戹㘳攴㙤戴戴昲ㄲ愰㌵戹〱戳㐰㌴㌳㜲摣㤶戸捡㔱愴㈵㤸愱愳挱㜵㌷㐰㔹扦㤶戸㔱搷㘸㙦ㄶ昳搶〶ㄷ㍥昶摦捤摦ㅢ戸昳㑥㍤ㄲ㠳㠶攱㌲づ㜳㜶晣㕡㘲㌱愲昶㙤㠹ぢ㥣㠲昲户慥〷㤹攵㈳㉤搱㠰㑤㐴㑢晣〵扡戴挴㈲搴㜰㕢愲㠹摢捦㕣ㄹ㥢㕢收敦ㄸ㔳㙤戶㜰散㑣慡㠵〰㙢㙡〲㘶ぢ搱㑣慡戱搱㑣攱㌱摡㙣戴㡣㌷㘷〰慤改ち㤸搳㠹扥摦㐵㌳㡢挷㤸改晡㑥愸昹㡥㙦扢摤㡥㈵㥡搹㌹㝡㜵敡㐱㐷㤱㤶㘰戶㡥㜶㕤昷㌸㤴昵㙢〹㈶敤慣㜱㥦愸㌸散㉥㐳つ扦㤶㤸㠷愸㝤㕢㘲慥㔳㔰晥搲昷㈰㌳㝥愴㈵收㘰ㄳ捤戹ㄴ昳㈰〲㌵捦愳挰昷づ扦扣㜲戵㥦晤㕥㑡㍣㥡捡㙡ㄵ㐳ㅤ㐶改㥡〲㌳㔹㍡ㄷ昸挴㉡㑢㕥㡥㈹慦昷㙥㤰㈷㔱㜵挱㉢㉡㕢㡥戶㕡㐶攳慤慢㜸㌱攵昸晡㐶攷ㄹ㑤㜸ㅢ㉢摦扦愵㕦㠲㘸㡡挶㉣ㅥ愳戰㙦ぢ摥㡡搸愹㌰慡ㄵ敦㜶捤搷㌶㡥换戴戵㔹㉤㑤㝦㠴㠷挲攱搹㘰㝣㜰㍡㍥昶㝢摣㝣ㅦ换昵㉣㡡㝤戳ㄷ㙣ち㡢㝣昰㠵愸捣㉥慡收㥢㉤㝦摤㈳攱㡣㤳搰㙡㜵㐸〱戲㜲㜸慦㜰敦改捣ち㙡慤㔶戳搱敥昲〳㠹捦㈲㥢㐹捥〲㔳㡤捤㔳搸捣ㅦ㘳㠵㑡戶〱慦㍢㌲攷搳挴挷㥤㡡挰㥢愹搱晣攵ㅢ挵〷愴昱戹搳㔵㌵㌳敡昳㙤㤳㡤挹㔶晤愴挹㙤㜸㄰㕡㘷㙥改㠴㡢敦ㅦ昴摦攸ㄱ㠳㍢㌲㐵㘷㑤〹㐲㍣捣㜴㙡㥣㤸㘹㘹挹捣慡㙤㥣搸㘰㌵㑤㙡㥢㕣㍢㜱㍡㌲愲昰愶㍡㥣戹搴搶搶㥡愷㈱ㅥ㥢㘰摣㥦㘷㍥㡥㜴搲搳ㄹ攵ㄹㄴ㘷㐲〴搴摢㈸㘰㐷㌵戹昵搵慡挵㜷㙢ㄷㄲ㕦扡戵攷搲㔴摣㕡昵㉥㝣㜰㡢昵㌶愸て愱㜰㍢捣㐵㜴㡣㠰昹㔱㥦挰挲搵ㄹ攷挳慡㥦〳㤹昷扣㘶慦愳㍡㕡㠷㔰㌵愷慡㐸昸㘲攰㡤ぢ㈱㍡㈰㌱㐶㙥㈶㐳〴捣㡢㘰昱㠶戱ㄲ扥ㄹ㠶晥愸㔵㔰㈴㡣㑢㠰㜴挳㘰㐲㡢㔸㤷㜸慤摦㙡敢愵ㅥ㙢昰㐷㔸㠵扡换戸慥换㈹慥㠰〸愸㥦㔱攰愱㙥愲㡥扢愴愳㕣㐵㝣㈹㜵搷搰攴愱㡥愹ㅦ㈵搴㔵愳〵㈵扡敢㠰搴㌱〷㙢㘱㤵㌸慥㘷晤ㅢ㈸㙥㠴〸愸〰ち㍣㜱ㅣ攰ㅢ挷捤挴㤷挶㜱㉢㑤㥥㌸扡挰㑦㐹ㅣ㑣挰㤰㌸㙥〷㔲挷愱㌶㜵㔶㘷摣〱慢㝦ㄳ㡥搵㈱㤴㌴攱㥤㕣ㅦ㥢戰搸㝣㜷搱攴〹愱㠷ㄳ㠲摢㝣扤㜴〸昷〰改㠶搰㕢㕢敦昵㔸㠳摢挱㉡〴摤㐷慦昷㔳㍣〰ㄱ㔰㍢愰挰㐳搰㄰ㅤ㕤㐹㐳㍤㑣㝣㈹㐱㡦搲攴㠹㙥㈷昸㈹㈱愸㥦㡥攳㜱㈰摤攸㘲捥敡㡣㈷㘰昵㈷㘸てㅤ㐲〹㐱㑦㜱㝤愵〴㉤㉢ぢ㈱攱㠴攰ㄲ搴㕦㠷昰㡣㌷㠴㍤戵昵㔹慦㤵㌷摡挹㠳昱ㅣ慣晥㠱挵㝣〳㝢㠱㔱㤴〶昶ㄲ㑤ㅥ㙥㠶㤷〷戶户づ攱㘵㙦〸㘳戵昵ㄵ慦㜵㠲づ散㔵㔸晤〳摢挵㌷戰搷ㄹ㐵㘹㘰㙦搲攴〹散挰昲挰づ搵㈱扣攵つ攱㐸㙤㝤摢㙢攵捤㕦㘱散ㅤ㔸晤〳敢敢ㅢ搸㝢㡣愲㌴戰て㘸昲〴㔶㈸て㙣㡡づ攱㈳㙦〸ㅣ捥㘵㈷晣搸㙢㙤搳㠱晤〳㔶晦挰㝡昹〶戶ㅣ㜸攳ㄳ㠸搲㜱㜴〵㉣摥攰愶㤷〷㜷慣づ攳㕦㐰扡㕤晤〴㙤晤搴㙢㥤愷慤㥦㜹慤ぢ㘰ㄵ㉥㔷挱敡ㅦ昲㐶扥㈱㝦〱扣昱㈵㐴㘹挸慢㘱昱㠶㝣㍡晣㤷っ晤㘷敢㌰扥〶搲つ㤹㜷ㅦ㠵捦㙦扣搶挵摡晡慤搷捡ㅢ㜳ㄲ昲扦㘱昵て㌹攰ㅢ昲昷挰㤷㌵晦㝦㘸昲㌴晦攵昰㕤ㄲ敥㔵㍡㠴㥦扣㈱㕣愷慤㍦㝢慤扣挵㈵㠱晤ㄷ㔶晦挰慡㝤〳晢㠵㔱㤰换攲ㄸ慣昰ち㔸㙦㘰户㤶〷挶㥢㘰挲㔸〷㈰㕤ㅥ敦搶搶㡥㕥敢晤摡㕡攳戵昲㍥㤰㠴㙢挰敡ㅦ敥㝦扥搳扦㐳昵ㅥ昵㙢㠱㉦攳㌱㐰㤳㠷挷挷攱扢㠴挷愷㜵〸㕤扣㈱㍣慢慤㕤扤搶ㄷ戵戵㥢搷晡ㅡ慣ㄲ㙥ㅤ慣晥攱慥昶つ㜷〳攰换挲摤㠸㈶㑦戸㙦挰㜷㐹戸㙦敢㄰㌶昱㠶昰扥戶㙥敡戵㝥慣慤摤扤㔶摥㔱㤰㜰㝢挰敡ㅦ敥ち摦㜰㝢〲㕦ㄶ㙥㉦㥡㍣攱㝥ち摦㈵攱㝥愱㐳搸搲ㅢ〲敦㉤㐸ㄷ搹捡㙢晤㑥㕢㝢㝢慤扣散㉥攱昶㠱搵㍦摣昷㝤挳摤〶昸戲扥扢㉤㑤㥥㜰晦〷摦㈵攱㔶愳慢㑢㘰摢㝢㐳㌰戴㜵〷慦㌵愰慤㍢㝡慤㐱㔸㈵摣㥤㘰昵て昷㜵摦㜰㜷〱扥㡣摤㝥㌴㜹挲摤㄰扥㑢挲攵搵㙢〹㌷攴つ愱愷戶㠶扤㔶㕥攵㤵挰㈲戰晡〷昶㠲㙦㘰㌱㐶㔱㝡㙣㑡搰攴〹㙣敢昲挰戶搳㈱愴扣㈱散愴慤㘹慦㌵愴〳敢て慢㝦㘰㑦昹〶戶〷愳㈸ㅤ㥣昶愴挹ㄳ㔸愴㍣㌰㕥㔱ㄵ挶〶㜹㐳攸慦慤㠳扤㔶㕥㈱ㄵ散㕥㕥㉢㉦㉡ち㡦㐳㘰昵て昷㐱摦㜰㠷〱㙦昲㔰㕡ㅣ㑢㐷搰攴〹㜷㌸㑡㑢ㅡ㜸㙦ㅤ挲㈸㙦〸扣扣㈸㠱敤敤戵敥慦慤晢㜸慤扣昲㈶攱㡥㠶搵㍦摣㍢㝤挳ㅤぢ㝣㔹戳㡦愳挹ㄳ敥愱昰㕤ㄲ㉥慦捤㐹㘰晢㝢㐳挸㙡敢㜸慦戵愰慤ㄳ扣㔶㕥㥥㤲㜰て㠰搵㍦摣㥢㝣挳㍤〸昸戲㜰て愱挹ㄳ㉥慦㙥㤵㠴摢愲㐳㌸捣ㅢ〲㉦㔴挹㐶ㅣ敥戵ㅥ慢慤㐷㜸慤扣㠶㈳㤷搱慥㐲㔰扣㡣戶〷㥡户戶摡㔰扣慥㈳〵㑢㥤㠲〱㔲愰搴㍣㕤㜰愵㔳挰㥦㉥㤸ㄹ㌸慤攱㐵㠲㜵扥㝡挱晣攸㕦昹慣昷㉣㔶愶㜸昹㐱㜲慣㜳搴攰㡣㝦㜵扣〸挰〵晣㠷㠵搳昱㥦㙣挴愵㘵㕢挷ぢ〲㔲戰愴㙣敢㜸㤱㐰ち㉥昱㙥摤㈴慥㘲㈱㡡攴㌲挸㘴㙡扣ㅥ㈰慢慦昷慥㥥攷晥挵搵昳ㅣ㕥㙡㑣㈱㠶愷敥㔲攳㘸㙦㡤㑢扣㌵敡㜸㝡敥搶慦攳㘹戹慢㈹㥥㡥㑢㘸攷㤷㙤っ㑦搱愵㘰㔱搹挶昰戴㕤ち捥昳㙥㑣㌳㔷㝦ㄵ㡡㈴戴愹搴㜸㠶㉥愱ㅤ攳つ敤㍡挷㡡晦㔰捣戳㜰㜱㜶㜶搹敡㜹㘶㉥〵㘷㤵慤㥥㘷敢㔲㜰愶㜷昵搳戸ち㥥㥤换敡愷㔳攳㠹戹慣㝥㠶㜷昵㍣〹㉦㙥㍤㑦愶愵挶㑣㘲㜸ㅥ㉤㌵㘶㜹㙢摣攳慤㔱挷㜳攵㘲㝤㥥㈳㑢㌰愷㤶㠵㝦扦㉥㌸愵㉣㝣㥥㑢㑢㡤㤳扤攱ㅦ捦ㄵ昲摣㔹㠲㌹㠱ㅡ㑦㥢㈵㤸ㄳ扤挱㍣敥㔸昱ㅦ㡡㥦搲㌵收㄰挳戳㕣愹㌱搷㕢㠳㘷戴㙥挰㜵捦㝡㌵挵㌳㔲㔹攳㍣搶㜸㐹搷㍦挹㕢㥦㈷㥥挵晡慦㜸㌵挵ㄳ㐷愹㝦㌲㙢扣愹敢㥦攲慤捦昳挳㘲晤户扤㥡攲昹㥤搴㍦㤵㌵㜸㙡㈷昱捦昷搶攷㘹㕣戱晥挷㕥㑤㉤搷昵ㄷ戰〶捦扥愴晥㘹摥晡㍣搳㉡搶晦戴㐴攳㤹㤵㕢愶㜸㠶㈴搱㥣捥晡㍣㌱ㄲ㙦㘷㜸扤㝤敤慤㔱挷㤳ㅦ户㝥ㅤ㑦㝡㕣㑤昱攴㐵扣㥤挹晡㍣㙦ㄱ㙦㘷㜹扤昱ㅣ挵慤㔱挷㜳ㄳ㔷㔳㍣挷㤰晡㘷戳㠶㜲慡㤹ぢ扤昵㍢㌸ち愰ㄸ愵㜸ち攱搶慦攳愹㠳慢㈹㥥〲㠸户㜳㘸づ㌸㘵收戹捥〲㠱㜵㥣改扢㌵敡㌸挳㉦㙡㥣搹扢㥡攲っ㕤扣㥤㐷㌳㈷攷㉣㌳ㄷ㌹ぢ㔴敡㌸ㄱ㜷㙢搴㜱〲㕥搴㌸昱㜶㌵挵〹戴㜸㍢㥦㘶捥㥤㔹㘶㕥攰㉣㔰愹攳㍣搹慤㔱挷昹㜱㔱攳扣搸搵搴㌶搰挴摢㘲㥡㌹戵㘵㤹㜹愱戳㐰愵㡥搳㔸户㐶ㅤ愷慦㐵㡤搳㔶㔷㔳㥣㝥㡡户㡢㘸收捣㤳㘵收挵捥〲㤵㍡捥㌲摤ㅡ㜵㥣㕤扡㥡攲㉣㔱敡㕦㐲㌳㈷㠸㔲㝦㠹戳㈰昵㌹ㄹ㜴㙢搴㜱ㄲ攸㙡㡡㤳㌹愹㝦㈹捤㥣挷㐹晤换㥣〵愹捦㌹㥢㕢愳㡥㜳戵愲挶㌹㥡慢㈹捥戵挴摢攵㌴㜳㥡挵㌲昳ち㘷㠱㑡ㅤ愷㔴㙥㡤㍡㑥愵㡡ㅡ愷㔰慥愶㌸ㄵㄲ㙦㔷搲捣㔹㄰换捣愵捥〲㤵㍡捥㜸摣ㅡ㜵㥣改ㄴ㌵捥㜰㕣㑤㜱愶㈲摥慥愲㤹㤳ㄴ㤶㤹㔷㍢ぢ㔴敡㌸㈱㜱㙢搴㜱㈲㔲搴㌸〱㈹㙡ㄹ㘸〷愱㑡昵㑣㤵㍢㉡㝦搴㔱㍦搴㜵散摤戳攳挱㠳扡㕣晣攱戳ㅦ㥦昷摡攱〳㔶晣㝣改愵慦晤昳扣攷㝦㝥㌰㍢㘰搹㔵㔷㍤戹昷ㄵ捦㝦扣㘱攱捡敡扢㝦ㄸ㝤攵散昰搱戳㡦㈹ㅣ戰搳㠸搹㠷㑣搹㉦㍣㙥㠳㥤㍢㜴攸搴㘹晢㡤晥摡㘳㠷攰㥣㘳敥㔵㡦扤搵扤㐹挹㙣㠱〱捥攱挵㔲攷ㄳ捣㘱戵㜲昱昴㕡㉣㜴敤㔰挷㐳晣敦ㅡ㠶捣ㅡ戰㜶㔳晦ㄶ㤸㤱〴㌹㝢㤰㌰慥㤷㌰㤴捣ㄴ㠸搲扦㌶ㄴㄴ㘷っ㠲扡㔱㔰㜵㍣㠴晦慥挱捡慣㠰㘱攸㕦㜶㑡ㄸ㥣ㅤ㐸ㄸ㝦戲挳攰愱晣㜷つ㐳㘶〷ㄵ㙣㜰㤶㈰㘱摣㈲㘱㈸㤹ㄱ㄰㔵挲㉣㘷〶㠲扡㑤㔰㜵㍣㜰晦慥挱捡㕣㠰㘱挸㥤㔹ㄲ㠶㑦㤰㜳〲〹攳づ〹㐳捤挱㝦散晣愵挱捥搵愸㍢㙤㤴ㅣ攵㉢㔰㈷㘹搴㕤㌶㑡㡥攵ㄵ愸㔳㌴敡ㅥㅢ㈵㐷散ち搴㝣㡤扡捦㐶挹㜱戹〲㜵㥡㐶㍤㘰愳攴㜸㕢㠱攲㜱㔷戶昱㈱ㅢ㈵挷搱ちㄴ㡦愷㠲㝡挴㐶挹搱戲〲挵愳愶愰ㅥ戳㔱㜲ㄴ㈴敡㜱攸晡ㄳ㍣㔷愳㥥戰㔱㜲㜴㈳慡㘴户攱㔱㑥㝣㍤㘵愳攴愸㔵㠱攲搱㑢㔰换㙣㤴ㅣ㡤㠸㉡改㑥㍣㉡〹敡ㄹㅢ㈵㐷㤹ち搴挵ㅡ昵㥣㡤㤲㘳㐹〵㡡挷ㄴ昱昵㠲㡤㤲㈳㐶〵㡡㐷づ㐱扤㘴愳攴㐸㔰㠱攲ㄱ㐱㔰㉦摢㈸ㄹ攱㠹㉡攱㡢㈳扤愰㕥戵㔱㔷攱㍦改㠵㈵㝣㜱〴ㄷ搴敢㌶㡡㐳愳捣㠰㜷㜲㘶挰㝢挱㜱慤慡㔲ㅣ慣愴㘰挷戲〲㡥㑦㔲戰㐳㔹〱㐷っ㈹搸扥慣㠰晢戰ㄴ㙣㔷㔶挰摤㔶ち戶㉤㉢攰㡥㈴〵㝤换ち戸敦㐸挱㌶㘵〵摣㕤愴㘰敢戲〲敥㈱㔲搰愷慣㠰㍢㠵ㄴ昴㉥㉢攰㝥㈰〵㕢㤵ㄵ戰敢㑢挱㤶㘵〵散敤㔲戰㐵㔹〱㍢戸ㄴ昴㉡㉤〸敡㤶㔳散摣㠲搸扣ㄴ愱搸㥦愵愰㘷㔹〱扢戰ㄴ㙣㔶㔶挰㕥㉢〵㍤捡ち搸㔱愵愰㝢㔹〱晢愶ㄴ㙣㕡㔶挰敥㈸〵㥢㤴ㄵ戰〷㑡挱挶㘵〵散㜴㔲戰㔱㔹〱晢㤹ㄴ㙣㔸㕡搰昹晦〳搶扤㥦㑦</t>
  </si>
  <si>
    <t>Decisioneering:7.0.0.0</t>
  </si>
  <si>
    <t>㜸〱捤㔸㝤㡣ㅢ挵ㄵ昷慥扤敢㕤摢㤷㤸㝣㤱㠴〰ㄷㄴ㑡攸攵㡣㥤换㠹㠴㉡㠲戳㥤晢㠰攴敥㠸㑤㠲㤰搰㙡敤㥤㍤㉦户ㅦ敥捣晡敥㑣晢㐷㕢戵㈵㠴㡦㄰愴㔶慤搲㠲㠲搴㤶㍦慡㐳〸㤵慦〴㈱昱㙦㑢慢ち昱㔷㍦愴㈰㥣㑢㄰㔲晥攳て愴慡㝤㙦搶扥搸㍥愷㈴搷慢㤴戹昳㜸㘶摥扣㌷㌳㙦摥晢扤㌷づ〹愱㔰攸摦㔰昰ㅢ㑢〴ㅢ㍢ち㜵收ㄳ㈷㤵昳㙣㥢㤴㝤换㜳㔹㙡㠴㔲扤㝥搸㘲㝥ㄸ㈶挸㥡〵㜴㈶㘹捣㝡㥡㈸摡ㅣ愱っ㈶㐹愱㤰愲愸㈲搰㔱〸㝥㤲慤㡥㡡㕣㠹〸㔴挵㕣㜶慡昴ㄴ㐸㉤昸ㅥ㈵㝢晡㡦〵扣〷㌳㤹㔴㈶戵㜷攸㐰㈶㤵摥搳㥦慢搹㝥㡤㤲㠳㉥愹昹㔴户昷昴㑦搷㑡戶㔵㝥㠴搴㡢摥㉣㜱て㤲㔲㝡愸愴敦摢㥦搹㌷㍣㙣ㅥ㌸戰㍦〱㑢㠷愶㜳搹㜱㘲㔷㐱摥㕡㐹㤵㐱敡㘴㉥㍢㑤㠹戹㔶㌲㈵㔴㐴㈶㑦捡ㄶ㙡㡣㄰㙡戹㌳愹㕣ㄶ晥摢戴〲扤晢㔳㔳㠵〲㜱㤹攵㕢㜳㤶㕦挷昳愹捥㔴戹㜴㑣户㙢㐴㜶昸㤶ㄴ攷㤸㑥㈷㜵㠷昴㌹㡦㌱㜲㔴㜷㘷〸昶㈴㘷慣㘶ㄹㄱ戸挹昰扤扤ㄶ㙡㉡㈹㌵㤵换收㉡㍡昵戹㐸㕣攰扥㕥戳昹㑡愹戶慤㜰ㅥ㍥㡡敡ㄱ攲㑤㕢攱㙢攲㉥愳㔸㈹㔰挹㉡㔴ㅢ摢㌸晢㌹㙢㝦㐶㠸㝣〵ㄶ搷捥ㄸ㠷㤹愲愶㡢㕡㐹搴捡愲㘶㠸ㅡㄱ㌵㔳搴㘶㐴慤㈲㙡㤶愸㍤㈵㙡戳㌰愷㔵㤴㘸㔴㙣㤶搷扥晥搹㠹㝦㥡㤹㤱㌷搹ㅢ扦晡攳㘰㘱㑢〲㘵㑤挲搹㔲㤳挴㕦㈳㐳㤰昰㑣搷慦换〴捣㤶㥣攰㉡昲㠴㤵㔵扣愷〹搷㈰ぢ㌲戴攰晥ㄲ㑥捥㜳㝤戲攰攷㜵㕦㡦㍡搳㍡㈵慥慦挲愴〱捥ㄵ戴㤰戳㡦㡦戵戸㘳捤ㅥ㐸㐸昲㘶㥢㤴㌸ㅦ〸㈴〹攰㝡攱㐸㔰㉢㜲㉦㘷ㅥ搷㔹挵搷㑢㌶搹搵㜵攵愸㌷戰戲挷㝣换㘶㈹㄰㌹㐶扤㕡ㄵ㌵扡㔶㜲戸㈱愳㘱挸㝤㔰㜱攸挱㙦㔸攰㈱㜵ㅤ㝣挵㔴㈴慡㐸㐴㔸㠲㉦㈸㉤㕡㘲〳㜴㘰㡢㜹捦搱㉤㜷㡤㉥㌷戱ㄱ㠴㍥摡戴攲㍣搵攷挱㈳慦㡡摥㥢㑡攳摦㌷㐳ㄲ㈰㤲㌹㙣摥㙦㘶㌲挶㜰㕡ㅦ搲㈵㜴㠱ㅢ昵愸㑤挰㤳㜰㡥㕢慥攱捤㜳ㄷ摢攰㠰晦㜰户㈹搶慢㠴て㈵捣愲㑥㘷〸戸㉤㥤挸㙦㌲㜳ㅥ愵挴搶㝤㘲昰〱㐴攸㕢㍢〷搹㈸昵ㅣㅣ摦㤱搵ㄹ戹敡扥〳㘶戰㔰搶慢戹〶扢慤㌷戱攰㠳攸敤摤戴慢㐲㔶戰ㄵ〰搲〸攳㍢扤愳㥢㡤ㅢ晦挸㠲ㄵ㤰㙦敦㈲〳愸㜹愵㙢㔳㐷㈹昹敥㌲㜵挵㡥㐶㈰㑣捤ㄱ愴慦㌸㘵㐰ち昶〵㄰攴㌱攲昲敤つ㌸搳㔶㜹㤶搰〲挱㈰㐷っ㝥搴捤㐸㈲攰㡦㘵挲〶愶㔰昵㠰慡挶㕤敤愳收愱〵㥦㠰㌷ㅢ戰㕦㠸㌶㝥扤㠸㥥戴愵㘳㑡戰㈶㄰戶㜵っ㡦㝡攵ㅡ㐳慦愵㥥摤㐹ㄹ㌱收㜴㔸搳㌸攲ㄹ㈴ㄲㄱ挳愱㐸㈸㠲〵挲㘸㌸っ慥㥣敥㜲㔴ㅥ㌲㔰㌶㙢挷收㌶换㐱㜰ㅥ扡㉥愶㑥昳㐲扥㕥㤰戱ㅣ晦㠵慤㥤扥㤲㍡ち摡〳㉤搹〴ㅤ㐹散㐶㤴戶㡤㕥戵ㅡ㕣愴㈷㥥〶㈷㙡搳ㄹ摡㉤捥摥㝤敤愳㜰戱换㤶昱晦㥤㉣㡡ㅢ㥢愷㍦㌴〷㤸㍤慥扢㠶㑤攸㝦搷ㄷ敥㐸㐵捦㔶㌷㘳戵〵慡㔸㐸扡っ攸㜶㑤㑤㘲愲㈴㉣〸㜵㘹摥㌲晣㡡㕣㈱搶㑣挵㠷㌱挸慦ㄴ〵搵晣㍡愴ㄱ晢〰收㍦㠲捦㑥㑣戲搴慤㔸㙤㠳㉡ㄶ㡢〵昸㈹挷搴摢㜸㍦ㄴ㐱㘴敤戵挹攵㌸㠰〱㉥㜶搸搳㡤㔱扤っ㜹㔹戴㤹㤵㈹㌹捦愹㐲㜴愲㐹㥣㤹〳摢〴㥢㥦戳っ㐲ㄵㅣ㈸㐰昶ㄷ㠱愴㡣挹摣戳ㄹ㠴㥤㜰㐸㤲攲㑡慦戵㈶㕡戲㜶㌵㌵搸㥥㕤㑥慣㤰晦攵愳晢ㅦ挴㠳挵㘲ㄸ㝥搴ㅤ㔸摤づ㤵㠴㥡扣㘱㙦㔸て㑣㕢㥣㐲挵㥢ㅦ〷㔵ㄲㄶ㈴㍤㉣㐷㉤晦搶㤵挳㄰㐶㜵㘷ㅢㅦㅦ愳〴〰㤰ㄶ〱〷昸ㄹ㤱㘳㝢㑦ち㘷摡捥㡤戱捤つ〷捣㘳ㄶ㤹㐷昰扥㜳㈵〹戲戶㕣㡤昹ㅥ㡦晡㜷慣愴攷扤㐹捦捦㕢慣㙡敢昵㕤㍤挸〱攵㜸㠵戸㠰㕤ㄴ㈰散㥢㈶㜹搵㉡㌱㝡散戱攰搵㘸㤹㑣攴㙦〶昴㠳㥢ち㡡挰㠱㑦㔰〴㔹ㄴ愰慣捥昱〴㜴㠹搰昷㌶㉤㡥㕤㜸晡挷て愲㉢ち攰㈰攰㈲ㄲ㍡攳㙡〰ㄲ昳㤳扥㡥戰扣ㄹ搳敦㈳昰㘴戱慡㌶挹敡ㄴっ摢愳㑣㜵㕡捤挰昰摡ㄲ攱挰㕢㙥〶㘵㐳㤴〹攲㑢敡摡昸摡戶㜱㙥㠳㘸捣㕣㤱㥢扡〲〱㍦㌷愲搳㉡敦㑡晡っ㌰昱〶㌷㠲慦捣攸ㅣ㈶搵㥡〶㐹㉡昴戰〸搲〵㄰搵㜳㝦〸慤ㄱㄷ㥦㐹㥣㉢㌶敢㝡昳㉥摦戹挴㌰搷㐱㠱㙡㌴㡡挷㠸挱㠷㤷㘱㠸挲摣㙣㐲ㄲ愲昷㐰㉦㕤〵㌹改昲㍢㙥挲㠰昰搰㝣戸㈵昰攱㔶愴㠴扦捥ㄴ摥〱ㄵ昶㌹挷㍤㍡㕢昲扣㔹㝣㈹慣攳㍤㔶㈱挴挷㤷㔴摣〹㥥㠳搸〶摢て㠷㍢㕥㑢㑤扤㈳ㄱ㌳㘲㥥㉤换㍢愱ㄵㅥ愵㘵摥ㄳ晥〱攷挷㔷搶㘷〷晥昰ち㍤晡散㤱㘷㍥晤晥㕦户晥晡换ぢ挲摦㥢㠴改㡦㤷㑥晣㙤攷攰愱㤷㤳㍦㝡户昲㡢㜳攳ㄲ〶㤰敢ち摥㐹㤸戸摥㕣挶慥愲攵摢㈴㙥〶愶㠱㙤挵〴㌴㠲挴捡㠸㥡挵ち㥣㍡摦㘷㡥㔱换戰㉤㤷愰改㐰捡㡡慦捥挳㘴〶㤲愸㘹て㕦戸㥥摢㘷ㄶ愹敥㌲㡣㌵㙥戹扥愱愳挷扤㐵㌲戳㤶换㘰ㄹ㡥㤷搸㕥㙦㈲㥣挳捤搵ㅣ㜷㑣慦戲㥢挱㥤昸㡦ㅥ愰ㅥ㈸〱㜸㠹㠲㈸ち㡡愸慣搲㈳㐲昲摤㈰㙡㜷㥢〷㍥搰㝦昹散㝢㑢㘷ㄶ㉦㝤㜸愶昱晥㙦ㅢ㍦㍣搵㜸㘷昱捡昹ㄷ㉥扥㝥戶昱捡㜳㤰㝥㠹ㅣ昰挴扤戸㠵〰攷㄰〰慦㍦搷㐲昳㑦昰㥦ㄷ㥡㐹㜰戸㔷㉣㕦㑥〶㜹㙥昳㉤攰ㄱ㌰搵攰扥㜳㑦戳㠱㥤㈴㠶㙤㡣攲昲㙥愸㙥挹㘵戵挰慣㕢摥㈱摦ぢ挳敢㘰戸㉤攳㑢㘲㤴攷㈹捤户愱挱㝦㐹㄰昸ち搸摢〳㔵慢㈴㜱㈵㜴㘷㜵㄰慡扥戰㠰昳搱㍦攵ㄴ昶㐷㙣扢扦攵㘱㑣扥て㠷㍡㝥昱㤰搳㌰昴㘴晥㠹㈷ㅥㅦ捣㍤㥥挹っ愶㠷〶ぢてㅦ㝤㜸㌰戳户㝦改慤㜳㑢攷㕥扤昴挱ㅢ㥦㥦㝢晢昲㌳愷ㅡ捦晦㍣㔰晡搲攲搹愵㤷㝥㝡㘹昱㙣攳挴换㡤㔳㈷㤷捥㥣扥昸攲敦㉥㥥晣㑤攳昴挹㉢攷㑦㌴㝥昲晢挶昹ㅦ㕣㌹晦㙣㈶㥤㐹愷ㄶ㙣戶㈰晣愵改㙣㌴晤愷攷戴㉦㕥㍡㝣扡㌴㥣愷散㤳〱攱捦㑤㐲昷慦ㄷ挹搶〱㈵㍣搳㜷㝡〱捤㡡ㄴ㜹愰晢㍤㜲〸摥ㄷ㜵搴㘰ㄸ㜲㌳㠹扢㑦㐴㝣㘰㜵戲㕡㘰㡦ㄷ㉤㝤っ扢晥ㅦ攴愰㐵㜴㘲昵㥤㌰愲敥㐳搱㔸㜵攳㌵愶㤷愳㜸㡥慥㌴㌸ㅥ㐷㜴㉥晥昲晤㠷晥㌵昴攴㐸晣㍦戱㈶户攴</t>
  </si>
  <si>
    <t>㜸〱敤㕣㕢㙣ㅣ㔷ㄹ摥㌳摥㔹敦慣敤搸㡤搳㑢㑡㘹つ愵㉤搴挱㡤搳㠶㔲㈰〴㕦敡㕣㜰㘲㌷㜶㔲㄰愰捤㜸昷㑣㍣捤捥㡣㍢㌳敢挴愵愲〵捡㑤摣㈴㙥愲㔰愰慡㔰㈵㕥戸扣㤴敢ぢㄲㄲ〸㡡挴〳㍣㈰㠱㔴㄰㠲〷㄰㡡挴ぢて㐸昰㝤㘷㘶㜶㘷㜷扤㘳㜷摢㠲㡢㝣搲晤㝤收摣收㥣昳㕦捦晦㥦㘹㑥攴㜲戹㝦㈳昱㉦㔳㥥㤹ㅢ㤶㌶㠲㔰㍡ㄳ㌳㕥慤㈶㉢愱敤戹挱挴㤴敦㥢ㅢ昳㜶㄰昶愱㐱愱㙣愳㍥搰换㠱晤㤰㉣㤶搷愵ㅦ愰㤱㥥换ㄵ㡢㠶㠶㝡づ挲摦㐸昲㘰戰搷㘰ㅥ㘰㜹㘶㝡㘱攵〱㡣扡ㄴ㝡扥㍣㌰㜶㉥敡㝢㘴㜲㜲㘲㜲攲搰㥤昷㑣㑥ㅣ㍣㌰㌶㔳慦㠵㜵㕦ㅥ㜱㘵㍤昴捤摡㠱戱挵晡㑡捤慥扣㕤㙥㉣㝢ㄷ愵㝢㐴慥ㅣ扣㜳挵扣敢㡤㤳㜷ㅤ㍥㙣摤㜳捦ㅢ〷昱敡摣改㤹改㐵㕦㕡挱㡢㌴愶捥㈹摦㌵㉢㉢㌶搷㈶愵㙦扢ㄷ㈶㘶愶昱㕦㙡晥㜸扡㝢㘲㘹㔵捡㤰慦㤶扥㜴㉢㌲㌰搰㜱挰㤹ち㠲扡戳挶捤㌳㥣㌹㉣戵㘲〶愱敥捣挸㕡捤㜰㤲㔱㡢捥〲昶慥㘶㙥っ㍡㑢搲つ散搰㕥户挳㡤㠲戳㡣㠱慡㐳捥搹㐰㥥㌱摤ぢ昲戴改㐸摤㌹㔶户慢昹㈸攵晡㙥㑢㠶㐸㑦㑣㉤㝦㘲㉡㜰㘶㔶㑤㕦捤㈸攰挶㘴戴㥤昳㉢慤㙤㙦敥㍥㉥愷慥摥挰㌱㙦改摥づ㌵攷㑣扦搱㜲扣㝢换㜸昱慤㌳戸愳㝢晢搴ㅥ戵昶㜹㕤昷㍥㙡㉢㕢㕢㡢㠱㤸扥搵㡥㘲㌱㐶㠱愰㥦愰㐸㐰〴ㅡ㈵㠲〱㠲㐱〰㤱晦〷戸㈴摤㤱㔵㕡搹搴捡㉢㕡戹愲㤵慢㕡㔹㙡㘵㑢㉢㕦搰捡慢㕡搹搶捡て㘸攵㡢㘸㤳愴㘲㝦扦ㄶ愷㉢㜷晣晥散攸㉦摥㍦昷愵㤳挷摦㔷挸晦敤㈷㠳㝢搰攸扥㜸㔲戳扥㜹〹愴搶愴攲㐳ㄳ〷昹㙦㙢慥〰㔳㔸㠷慤扢慤挹挹敡攱㠳收㥤愶捥㘵㘵㈰扦㠵㔰㐶搰㜶搰扡摦㜶慢摥㈵㠵扢ㅢ愶捤㐰㌶㌷㙥㍣慥㥢昶敡㙥㌵㜸挵收㤵㑢愱ㄹ捡敢摢敢㥡㠳㜴㜴㕢〲㕢挹㐰扤敦挶昶㙥攷捣㕡㕤㑥㕤戶愳敡㔷戶㔵㍢㡢扥户搲扤㜶捥㤷て㌶㙡㍢㘶㌴〵愱戶慥挶敥㔸㘵㔴ㄵ捤㙢㙣㘶搵ぢ愴慢愶㌷敥㉣摡㤵㡢搲㕦㤲ㄴ㠹戲慡㤶㝡㌵慢㘲慥ㅦ㕦㜰戱㔰㜰㙢昵搵改㔲敢摥换㈱㤸㔹㔶㌱摦㌵改㠷ㅢ换收㑡㑤㕥搳搲㈴㝡㈷㉡昶户ㄴ捦㜹㤵㝡㌰攳戹愱敦搵㕡㙢愶慡敢㈶㈴㑤昵㤴㔷㤵昹㝣㑥〹〵〸摣扥㍥㈱㜲户㜷攷〵㠵㠸ㄴ㡡挹挸搷戵㤲摤挴ㄹ慣づ慢愸㐹搲愴昶㥡㉤〶攳㝣㤵㡣挹攰挰搴㥡愸㍦昸搲搷㙥㌱㙣〳㜳㉦㙤㘳㑤ㅢ㡤㔷㝦敦扡㜴挳攳愶㕢慤㐹㍦㔳晢〹捥挸ㄸ〶搰慦㐰㈰㜴摤㍤慡㍡㜱㔹㙣攸㤷散㙡戸㕡㔸㤵昶㠵搵㄰㘵搰㤰挵㈲户戶㈳ㄹ㔷愱挸搸㑢㌰ち㔰㉡攵ち晢搸愸㔰㐲捡改㤴㑥ㄹ扣摣㈲挸搹慦㠵㤷〷慤㌹扢ㄶ捡㐸㈸て㕢挰㐸愴搵ㄴ晡㠶㐸愲扥㔹㠹ㄴ挶㍥㙢〶㔴㙡摡㙥戸搱攴摢づ㉥㠹㠸㘸㔷ㄶ散㌸㔹㐰㔱搰㉡て㌲㜸つ㐴搳㈶つ戲ㅢ愷㠸㠸㙣㤰愱搹㌱㜲㉢㤱戱㝤㠶㡣㐰晢㌴ㄱ戲昵挱敥㌲㠲挴摥㐹愴散搴㤵ㅦ㜷愵搹㘶戶㝣㈴捤慥挶挶ㄹ搷㄰㕣㑢㜰ㅤ挱㝥〰昱㘷㐸㌸㑡㌹攴㕢㤳昱ち㍣ㅢ㌷㄰扣ㄲ〰昲挹愰捣㠹㐵ㄵ㙤愸敤搸㤱㙣㌷〴㍢㔹ㄹ挵㤱㈸愲㘵摣戰㌳㠷ㅣ㠵攸搸敡摣ㄹ扡㌶慦㜴散慤摤㘹㌳扤ㅣ㔲㘴㐶搳昴㕡户㘸㥡摥〸㌶敤㔱㙦摤㠴慥挶ㄸ挱慢〰㑡挶慢〹愱㕣㘸昰㙥捦愲愷㐹昹戲㌰㡢㈲㘳愸㐷〵ㅦㄳ㌲㡦〰ㄹ㐲慥攳昸戲㙢㐳搳ㅣㅣ户㕥昶㌶昴㠱敥晣ㅤ㈳扤㑤㙦敥敡ㅤ晡㡢㥥愷ㄵ㝤㌳搸㑢晣慥慢㡥戹〵搵挶慤〴户〱戴改ㄸ㥥扥㥦慦愷㐰㤹挵㑥ち㜳㝢改㜵㔱㔶敥昲挶㥡㔴ㅡ㘸搰㕡㌶晤ぢ㌲㠴〷攳挴㉣㙣㘱捦昷㘵つ㠷摡慡㉡攰昹攵摡搶挲㘰捥昷ㅣ㤶敦摡挸挱换㐲㌱攴昳㕡㕦慥捤㐶捥戰㌵㔳㍥愷ㄴ攵㔰〷摦搹㕤㐸愴㍡戵㤲ㄷ晢㘵㥦㉦㜷㈵㐹て㤲攴㜵搸㔶攳㜶〰㐸〹昱㥢慥ㄲ攵〰㥢扤㕥㌵㙢戵㔸改攱换㌸㥤戴昹㄰㍢攴挸㐰攴戰㥤㠶晦㈰ㄸ㜲㤶㙣愷㈱㉣〶㥣㐵改㔷攰㕢戰㙢戲ㄴ戹㘵㈹㙡㜶㘵挵换㐴㔶昴昵㜵㥣愷㌳晣㙢㡡㑥摡愴㐴㈶户㘷㔶㘶㥣挵㥢㐴㐵㌷㈴㠵㑡㠶㙢愸㈱㠱㐸㜹㙣扢㉢㘲㝡㄰㌱㜷㘰攳㡣㠳〴㤳〴㠷〰昴㕦㐲搲㙣㜷攳ㄹづ敢㕦愷㑢扢㕣捥ㄵ㠹〶攵㈲㝣戶慢戰㍡捣搷扣㠱攰㙥㠰㌶昳㠷づ挸っ㐲㔴㈸㑦ㄱ愲ち㘳㔸攷㙣㜹㠹㌴戰挷㐲㘰㘹愶ㅥ㠴㥥挳挸搲㤰㌵敢㥤昶挲㔹㍢㔸㐳㈴㙡搴㡡㌳昷慦㑡ㄷ搴攵挳昶㘹㉢昳搶搶㘴搵戰㤶扣㍡㐴摢㠹搹㥤㜰㌰挷㜶挰㤶㔴㘷㜳㑤㈰昵㜶㍥挶㄰〲㍢慤晣慤昴挶㙥换晢捤㐳摦㜰㜳㐷㤷敤戰㈶〷慣㠸改㤸㉦㕡搸㐵㐴づ慡晤搶昲慡㉦攵散㤰㜵捣户慢㌵摢㤵㐴〶㙣㑣〶敢收攵〵㐴〹ㄶ㍤挶〰㍤㜷挸㕡昶㑤㌷㔸㌳ㄹ㔰摣搸摢昲愴挲㈲扡㌵㙤扢〱㕥愳戰挸晣戰戵戴敡㕤㐲挴戶敥戸挷捣戵㘰㐷㘰㠵㐴ㅦ㈵㠵ㅡ愱〹㑤ㄳ㐵慤搸㉢㝥㜸㈰捦攵挸㝢㜹〲㠵慢㥣㑥㥦㜹㠶昶愶㕤ㅦ挷㘸㘸愷㜳㑥㠳㠸ㅥ㌵ち晢㌲愵㌰㌹搵戸㠷㝤摥〴㜰昲搸搹ㄳ捤挸摣ぢ㡡㔹敢昴昲㘷挸㜸㐵ㄶ㡤㐰〸㝤㜴㝢㈲㔲㘱ㄹ㈹〷ㅣ〸㡣昳愹㥤晣㑡㤶㙡㐳敡摢搳捣捥㈱㤲㌴㘸捤㥢㉢戲㠶㜸戴㘳㠶㝢愲〷㥡戱㡥㔹ぢ攲扡ㄹ捦㜱㑣㤲ㄶ挹㜲愹㘲㤲㠲愷敡愱㜷捡㜶つぢ㐰搱㕦㕣㘴㕥㐶㤱㜹㔹ㄵつ㕡㘷ㄸㅡ㔴㜹㡥攵㕤㌰㝤㍢㕣㜵散㑡㤱てっ摦敤〸㥡〴㤳㔳昲㈶㈹㤱ㄹ㘳㙤搶晣㔹㤸㙣挱〴搰㍤〱㌹捡慤㈳晡㐱戹㥡㈸攰㥦攸搱戱〴〱愳㍣愵挶㕢㌰㥡慥㙥㐷㐰攴愸㜴㈵戹㠳㜱攵ㄱ㤴㐴㐲㠸㔸捦㈰ㄱ㜸〵㔳㐲㥥㉥敥㠲㜵搶戵㐳㘰㡦ㄸ㥢戳挳搹〰㈸〷㐰㔶ㅤ㙦慦㔷㔸㑤㜵ㅡ㙦㘸㠵㥢㍡慢㕡搴挴㡤㥤昵㘹扤昱㥡㑤慡㈳㡤㤲㔲㈴㕢㌵㔲㥡㘵㤳㌹敥㈴㔵㈳㤴攲㑥戴㡤挸㜲㥢㌶昷㥤㔲攴〵㈸㈶㐵㌳㌹攳慤㡡㔰㄰攸㡤㜵ㄴ㝤昶搹攴㤱㡡搸搰〶㈸㔱㑦㐵㘵㐳㜱㐸昰〴慥㥤㔴㘵㈹㝥〲㝦敦㠹戳ぢ昵戰愵挶扣㍣ㅡ搷㑣搵㙡ぢ㉥慣㠴㡡改㔷㜷〸㑢㘳㙤㤱㠶㔱摣搹慢昶㡦戶㌷挵㠸㌱ㅢ㌲㉣㤲攱〷〶ㅢ㠲戹㔲ㄱ㔵㕡㘷㐳摣敡㐶㜱㤱㑦愷愴改㉡っ㉣㠵搵㔹戹慥捣戰愶㈵㍦慡㍡㌴㑥㡢㑡㡥ㅡ搶搴㑡〰㤵ㅥ㔲㡥挷㌹挵攰㠶㜵㠶㙥㈹㕣㘲㠰搸㡤㜳㡢㤵㄰愱摤挶〰㍣ㄹ散ㅣ散㘰㐷愲搰〹慤㌳㑡搰㐲〶攱戶㉥㠲扣搳㈳㐶㈱㐸㉤㤵晥㝥㔴㝣改㜱愶㙦ㅣ捤㈵㤹㤸㠹ㄸ敥捡戰ㅥ㠰摣㜴㘴㤲㕣㌴㥡〴捣㈳挹愶㠴搶㘰㔲㐶ㄳ㘳㠸㈶㥦ㅦ攲ㄶて㘳㔹挳㘴㥢ㅡ敥戹㠵㌶戴㘹㙤㘳㡦㜵挲慤搴敡㔵愹㔴㜱㈲慢㤵㐶摥ㄱ昸㔲㔷〰㈳㙥捡搸㤷㜸㔳㑥攰㈸挵㈵ㄳ㐹扤摢摤挶㔱㜴㔷㐲づ㘳㐴慡㡦〱挸っ户㥣ち㠸㜵摣㔳愰㝤戸户㜹㠱㐱㕤㥥㠳㐸敢㈸愲㉣㥢挷㝤扣㐶ㄴ㔹㜱㕢慡搹扣㌷敦搱㘶㑦ㄵㅤ户愳愲ㅤ㠱㈳慣㌳ㄲ㜸㠵〲㡣㤱ㅥ戹㠳㠳攴慥挴搱摤㉢㡦愸挷摣ㄵ愰㐲㘱㐰㌰挶换㔳㔰づ扢ち㐶愲挱慤㌵慤㙥挱攸㉦㉤㙦㘳ち㐰㌰っ㑣㠳ㄶ㉤㈳〳㘷〶昹慤つ㥣㥢搰㉡㈳㐲㥡づ愶㌲㐶㌹ち㠷㍤㤰〶㙥攲㐱㝡搹㠳ㄲち昷愹㡢㘱挹摤挴㜱〷㐷㈰捦扦愶慤㜰搱っ㜱晤挵摤摦㔶㍣㔵慤搲摣㠵㝦㙥㐷㘰ㄵ㔷㌷㈲㜳㜴㕦摢愵㉣戵㈶摡㜷㌷户㔵挴㤷〵て捤㑥ㅣ㌷挳捡敡㔲戸ㄱ㕤摣敡㤵㈴昴ㅦ挱ㅦ戱改摢㘹㌳攷㕤㕥㐴㕤攷摥㤷㉥扡摥㈵㔷捤㑢て㜸敢てㄴ㠲㉢㤴晤㥣㘴㈹昷㙦晣㔳㐹换改㍦挴㠸摢㤹㌶〷㘸㍡㐸㌸㡥㑡㤱㌴ㄸ㐳㍥㠳㑥㘰扢㌷㙥つ㤰㑥昶戵搱㠹ㄲ〴扢㠴攲㕥㜸搱〸㐵晣〰㘸㈵戱㐴㐷㜲散昹搳㘰㝤昱㝤㤴㄰攱㜸㡥挵㠸晥㉡攴㌲㔰愷〴㜹㝣挵㠳ㄷ㐲晥㝦戰㤴㜰昳愶散昴㕦㘰㘶昱扤㜶ㄴ摤㐸ㄴ㝤户〳㐵㠲搷㐰ㄴ晦㥥㐴㈶㐹㍡挳戳捦㉢㄰捥㌵敤ㅥ㐰㕦昲ぢ扦晦挳〳攸㝣㑣ㅣ捡㐶㐳愸敤ㄶ㍣㌷㑣㠴扥づㄳ㠱挱㝢㘵㈲㥣㐲㐶㌰㡡ㅦ㤹〸戱て㘴〱〵㕢㥢〸㡣敤㘵ㄸ㠲愹㔰㙢捡慤挱ㄳ搸㌵づ晤㘳挷㜱昱㔶〶㠸攷㐳㘹〵㌳昰㐸㕤摢㔹扣㘸晡愶戳㕦㤵ㅦ昳㈵㤴㤹扦㡣㥢摣慡ぢ㝢㕣扦㘹㡤敡戴㠹慦㈲昱戲敦晡㔳戶㜷㝦ㅤ㤸㡡㔲攴扥ㄷ㐵㔱㜸〱㥥ㄲ挱㜳㐳敥扤晢扥㜹散てて㍤㜶㤴户搵㘲㕡搵㙦㐷扥㤷㤰㍤敤〹〴㜵㔳ㄷ㐵慥收㠷㌹愷昰㠹㤲扤㔶㤳搳愶慦慣愰挰㜰㤲㙣㐴㜸㈹挲㡣㠸㙦㈷㤸㤸戸昷㄰㤹㤸ㄳ㙤敥㑥昵㘱㤳㜲ㄱ㑥愴㈶慥㝣㝡㐹搸㔰㜴㔵㘴㍤㕡㥢晡户愱㡡㥥攷㐴㕡慤㐴㥥㍡㤹㠴昸㔶扢慥㍢㑣㕤ㄷㅤ㘴ㄸ昶㑦愴ㄴ攲て愴㤰昴㐱㠶ㄷ〲㤴㤴㍡㠳㡣㝥〷㐰㐶㘴慤㍤挴㑢㝦挰慥㄰㤰㡤㑢㝦㍤㝥挴㠲㕤〴ㄶㄳ㕦㝣慦㈷㕡摡愲㠹㙡㘲愸㔶搹㌴㑢挸愸挳ぢぢ㈶㤳搲㘵㘴㤲愴ㅦ㐲㙥摢敥㈸扥㘴挸㠹〲㙦ㄱ㘳敢づ㝤㙤㈵攷㕥户㡥㥢ㅦ搰㌳〵愵㌰摣扤㉣挶㠱㔴挵攸愲愶愵愸㠸㜰㌸捡㌶㍡つ挴㔵搰㔹敥㝥㥣㑡ㄱ晣攳㤷㐲慣ㅦ㙦づ㝤㜵㝢つ㜵㥣摢㡦〵昲〷晢敢挶っ挶挶㕢挹㌱㤰戰摢㙡㔵㡣慥㠷㥦㐵ㄷ㉥㍡㈷㡣㘶㔶㍤㡢挳昸㤳㜰㔶㥦搶愱晦ㄹ扤㔶㥣㜵㡥扤ㄹ挶㙥搱晦敦㐰挱㤶晡㕦㌰昶愶㄰昹捥㌸挳〷㥤昱㤳㉤㐳㌶摣ㄱ㜸戶ㄱ扣㔱〷㘳㐳㘵ㄹ昲㡥㜲㑢昸㜸㌵慡㔶ㄲㅣ㝥慦㝣晢搵㠸㐶㕦摡戶〳㕤〵㈰㘳㐳晡搳㄰㐱㕤晢户捡慤攴㜴㕢㜸ㄷ㍡敥㍢㘵㔷㝣㉦昰慣㜰㙣〹㐱摦㌱㝥㝢㘶挱收㤹ㄲ㕦㙦ㄷ㙡㌷㘳㈷〶摦㠳㍥愷ㄷ㈰戰㑦换昰挵㡡㐵㌲戲戰扤㐸〶扦㐳ㅡ㐹㠵㤷愸ㅤ㠲慢慣晢敡㘶つ㥦慥㉥挰搷ㄹ戲㘸㐷㈸扢挸攳摣㝥㐳㠳㕢㠷㍢㕡㙦㠷㍦㐸搶㈶㄰ㅣ㔳㑢㜸搷㝢戸慦敤㝢搰摡㌶㕥㕢挰㤶扤昹摣㑡晡㔳挰改昶摥搲㑡㌲㝣㈷扦㐸㉥ㄹ㘵㐲㕣摡㍦㡡扦摢㜷搰㜲戴㔱搰㜹晣㐱㌷ㅤ㘱攳㌵戸捦戶ㄱ晤㍥㡦慥㘲㡡〰㍦挳㡣㌳㝣㄰昴昲㤱ㄵ挵㔷戱㉣㌲〰昲戹㐲〵愰㍢㔵㍦戱ㄹ㔵㡦㥣㘴㑦㈴挱㌳〶挹戱㈴扥㡣㠶摣慥㘸搹㘰〹㉥㕢愸戳〴昲㐶搲〳昹㥣攰㔹㐲㑤攴㡢攸搰㤸㠸㡤搲敥ㄳ昹挲㘶ㄳㄱ戴〲搴㐲搳攳㡦㈴㕡挴愸愱摡㜰〸㕣〲て㘰㈴㔱㈶挳㤴㡦ㄴ㍡㠵㈸挶昰㝤愲〸改㔷昱摦攷㡥晥昲㔹愶扦ㅤㄵ㑡㈲愲慡㜵ㄵ㤴㠸㙡ㄵ㥦㑥慦挲㐷㘹昷㔵㝣㜲戳㔵㡣㔰㔸㜲㈶㐶〸㌰搴㈷捡昸愳㔶㔵㐷㠶ㅢ捡㥦㌸㑦㠰㕦换㉣㐶㑣㤴愸扥㤷㤰㐱㕦敥扣㙡㜵ㄹ㤹愴慦捥㡤挸昸捡㐷ㄹ㑡扣ㄱ㐹愷㑥㈱昲捡ㄶ㈲昵㔸㜴㘲㜷散㡥㄰ㄲ㔸ㄲ㍦㥢敤㉡摢ぢ㍤㠶晡挵㐷ㄲ挴ㅣ㍦㥥㝣㐲愵挵挱㈷㄰㐶㘴㥡㤲㤰戸㤱攲挳㐹攳敦㍣搳昴㥤愲〲〹搴ㄳ㌵㈶挱愹挶ㅦ㑡ㅡㅦ挲攷㔹慡㑤㡥㔷〹㤸㥥㑢ㅡ㤳㌰㔵攳挷㤲挶㝦㍤戴扦搱㌸愱挳㘸㘴㥤㐴㤲㘱昴慡㘳㐰敡㔳敤㘱㌴搷㉤㉡搲〱㉢㉡愶〸㔵㌱攴㥡㔲愵㠳戸ㄵ攲攳㘳改㜹㕣㜲挲㕤㄰㐸摢攸晦㤹㜰〲㤷㥦㘶捤搰挴户搰敢㠸㍡晢㠶㝡㘲攷㠲戵攰愳愰摦㍡ㄱ攰㜰㔵摤㔱㈴〲扢㈰ㅦ敤敦ㄶ摥昹っㅢ戲戹ㅦ㐹戴㑣攳㘵㤲摥戴㠸㡡戰攴挵〷ㄲ捣收ㅥ㙤搲㡣昱〸㤰〳㌱〹挸㡣昱㈸㘰ㄴ㤱搹挷㠲ㄱ昲扦㘲敥て戰攲㠳〴㡦〱㤴〴㤹㥤㜴㔰昸㄰挰㜰昲㝦慣ㄸ㕢㔷㡥ㄳ㑤㍣㤴扣㉣㑤㐶挶㐷搸攱愳〰㝤昰攳㡡㤸〸㑢挶挷㔰㤲㝥㈹〵㠷㝡改挷㔹昱〹㠲㑦〲㤴㜴㑥㜶摢扢挶㌵昵愸挲㍥㠵慥攲㔱〲晣㡣㑦挷ㄹ㍥攸摣㠷㌷㜷㌷㥡㜹㈶㑥扥昰㐷捣戳攵㔳晥㝢昱㘹晥〶ㄷ摤㠷晦㌳㠹慥㉣晣扣昶愶摥挶㈲ㄳ搰㌸㔷扦㌵㙣昶ぢㄸ㠷敢㙡㠶㔲㌸㈲㤵㑡㔱㉢〸攲㥢ぢㄶㅥ摥挰户ㅣ㔱ㄵ㐲㤰〶㔴㠵ㅢ㔷ㅣ㐵㠱昱㔹㌶㈵㡥㠹㈷攳㜳㝣㈲㙡搵㈶㝥㍥捥昰㐱㄰慦慡晢〳㜱昷攴㠵挴戵慡戰摢㕥㐸晣慢㡡搵昴ぢㅦ攷㘰ち㔹挸戴㙡㈵㈲㑤搱搰㤷㤱ㄹ敡ㅢ收摣敥挷㑦扢㉣㉡攷慢攷捦晦㜳㌸㍦㜶㝤晥ㅤ㙦ㅢ㝣晣戹㥦晦昱㌳扦㝥昷㤱扦晣敢㠹㈷㝥晤愷捦㍣晢慦ㅦ慤ㅣ昹改㔳㑦晤攴攴搷㥥晤攳㕥敢㐹敤㤹㝦捥㍦昹昰攴挵㠷ㅦ戴捥摥㝥散攱㜷㍥㜰摦攴攲㔵攳㝤㝤晤晤户㡤晥散扡搷㡥㍣晡攰昷挴㡦㝦㝢慤㉢搴㜲昱㠲搶㘹㜰搹㙡ㅡ㕦㐱〶搳攰㡣㕦搲㘹㜰戹㙡愳㔶攲㡤㥡㐶㐱ㄱ捥つ㑥㐰㔵㤸慤ㄵ〳晦〱㌹㜷戳〷</t>
  </si>
  <si>
    <t>项目基本信息</t>
  </si>
  <si>
    <t>型号名称</t>
  </si>
  <si>
    <t>配置项名称</t>
  </si>
  <si>
    <t>配置项标识</t>
  </si>
  <si>
    <t>版本</t>
  </si>
  <si>
    <t>软件类型</t>
  </si>
  <si>
    <t>平台分类</t>
  </si>
  <si>
    <t>生存周期</t>
  </si>
  <si>
    <t>研制流程</t>
  </si>
  <si>
    <t>软件经理</t>
  </si>
  <si>
    <t>需求分析人员</t>
  </si>
  <si>
    <t>设计编码人员</t>
  </si>
  <si>
    <t>单元测试人员</t>
  </si>
  <si>
    <t>组装测试人员</t>
  </si>
  <si>
    <t>确认测试人员</t>
  </si>
  <si>
    <t>配置管理人员</t>
  </si>
  <si>
    <t>产品保证人员</t>
  </si>
  <si>
    <t>备注</t>
  </si>
  <si>
    <t>产品化</t>
  </si>
  <si>
    <t>冷热变结构多模控制计算机1-1型引导区系统软件</t>
  </si>
  <si>
    <t>R/CPH/GNCC-CMR/CH-1-1/02</t>
  </si>
  <si>
    <t>系统软件</t>
  </si>
  <si>
    <t>瀑布</t>
  </si>
  <si>
    <t>IV</t>
  </si>
  <si>
    <t>徐建</t>
  </si>
  <si>
    <t>曹梦丹</t>
  </si>
  <si>
    <t>吴琨</t>
  </si>
  <si>
    <t>人员这么多？</t>
  </si>
  <si>
    <t>规模</t>
  </si>
  <si>
    <t>估算的总代码规模（行）</t>
  </si>
  <si>
    <t>估算的变更代码规模（行）</t>
  </si>
  <si>
    <t>估算的复用代码规模（行）</t>
  </si>
  <si>
    <t>实际的总代码规模（行）</t>
  </si>
  <si>
    <t>实际的变更代码规模（行）</t>
  </si>
  <si>
    <t>实际的代码变更比率（%）</t>
  </si>
  <si>
    <t>代码复用比率
（OS构件）（%）</t>
  </si>
  <si>
    <t>代码复用率
（继承基线）（%）</t>
  </si>
  <si>
    <r>
      <rPr>
        <b/>
        <sz val="10"/>
        <rFont val="宋体"/>
        <family val="3"/>
        <charset val="134"/>
      </rPr>
      <t>实际复用</t>
    </r>
    <r>
      <rPr>
        <b/>
        <sz val="10"/>
        <rFont val="Times New Roman"/>
        <family val="1"/>
      </rPr>
      <t>OS</t>
    </r>
    <r>
      <rPr>
        <b/>
        <sz val="10"/>
        <rFont val="宋体"/>
        <family val="3"/>
        <charset val="134"/>
      </rPr>
      <t>代码规模（行）</t>
    </r>
  </si>
  <si>
    <t>需求总数（个）</t>
  </si>
  <si>
    <t>变更需求数（个）</t>
  </si>
  <si>
    <t>复用需求数（最终版）（个）</t>
  </si>
  <si>
    <t>需求变更率（%）</t>
  </si>
  <si>
    <t>需求复用率(%)</t>
  </si>
  <si>
    <t>总模块数（个）</t>
  </si>
  <si>
    <t>新增及修订模块数（个）</t>
  </si>
  <si>
    <t>复用模块数（最终版）（个）</t>
  </si>
  <si>
    <t>模块复用率(%)</t>
  </si>
  <si>
    <r>
      <rPr>
        <b/>
        <sz val="10"/>
        <rFont val="宋体"/>
        <family val="3"/>
        <charset val="134"/>
      </rPr>
      <t>需求变更率</t>
    </r>
  </si>
  <si>
    <r>
      <rPr>
        <b/>
        <sz val="10"/>
        <rFont val="宋体"/>
        <family val="3"/>
        <charset val="134"/>
      </rPr>
      <t>需求复用率</t>
    </r>
  </si>
  <si>
    <r>
      <rPr>
        <b/>
        <sz val="11"/>
        <color theme="1"/>
        <rFont val="宋体"/>
        <family val="3"/>
        <charset val="134"/>
      </rPr>
      <t>进度</t>
    </r>
    <r>
      <rPr>
        <b/>
        <sz val="11"/>
        <color theme="1"/>
        <rFont val="Times New Roman"/>
        <family val="1"/>
      </rPr>
      <t>-</t>
    </r>
    <r>
      <rPr>
        <b/>
        <sz val="11"/>
        <color theme="1"/>
        <rFont val="宋体"/>
        <family val="3"/>
        <charset val="134"/>
      </rPr>
      <t>工作量</t>
    </r>
  </si>
  <si>
    <t>总进度偏差率-项目级-规格限</t>
  </si>
  <si>
    <r>
      <rPr>
        <b/>
        <sz val="10"/>
        <color theme="1"/>
        <rFont val="宋体"/>
        <family val="3"/>
        <charset val="134"/>
      </rPr>
      <t>阶段</t>
    </r>
  </si>
  <si>
    <r>
      <rPr>
        <b/>
        <sz val="10"/>
        <color theme="1"/>
        <rFont val="宋体"/>
        <family val="3"/>
        <charset val="134"/>
      </rPr>
      <t>计划开始时间</t>
    </r>
  </si>
  <si>
    <r>
      <rPr>
        <b/>
        <sz val="10"/>
        <color theme="1"/>
        <rFont val="宋体"/>
        <family val="3"/>
        <charset val="134"/>
      </rPr>
      <t>实际开始时间</t>
    </r>
  </si>
  <si>
    <r>
      <rPr>
        <b/>
        <sz val="10"/>
        <color theme="1"/>
        <rFont val="宋体"/>
        <family val="3"/>
        <charset val="134"/>
      </rPr>
      <t>计划结束时间</t>
    </r>
  </si>
  <si>
    <r>
      <rPr>
        <b/>
        <sz val="10"/>
        <color theme="1"/>
        <rFont val="宋体"/>
        <family val="3"/>
        <charset val="134"/>
      </rPr>
      <t>实际结束时间</t>
    </r>
  </si>
  <si>
    <t>计划工作量（人时）</t>
  </si>
  <si>
    <t>实际工作量（人时）</t>
  </si>
  <si>
    <t>阶段计划投入比（%）</t>
  </si>
  <si>
    <t>估算工作量
（人天）</t>
  </si>
  <si>
    <t>阶段工作量偏差率（%）</t>
  </si>
  <si>
    <t>阶段进度累计偏差率（%）</t>
  </si>
  <si>
    <r>
      <rPr>
        <b/>
        <sz val="10"/>
        <color theme="1"/>
        <rFont val="宋体"/>
        <family val="3"/>
        <charset val="134"/>
      </rPr>
      <t>需求分析</t>
    </r>
  </si>
  <si>
    <t>——</t>
  </si>
  <si>
    <r>
      <rPr>
        <b/>
        <sz val="10"/>
        <color theme="1"/>
        <rFont val="宋体"/>
        <family val="3"/>
        <charset val="134"/>
      </rPr>
      <t>设计编码</t>
    </r>
  </si>
  <si>
    <t>单元测试</t>
  </si>
  <si>
    <t>组装测试</t>
  </si>
  <si>
    <r>
      <rPr>
        <b/>
        <sz val="10"/>
        <color theme="1"/>
        <rFont val="宋体"/>
        <family val="3"/>
        <charset val="134"/>
      </rPr>
      <t>整个项目</t>
    </r>
  </si>
  <si>
    <t>总工期偏差率</t>
  </si>
  <si>
    <t>总进度偏差率</t>
  </si>
  <si>
    <t>质量</t>
  </si>
  <si>
    <t>走查</t>
  </si>
  <si>
    <r>
      <rPr>
        <b/>
        <sz val="11"/>
        <color theme="1"/>
        <rFont val="宋体"/>
        <family val="3"/>
        <charset val="134"/>
      </rPr>
      <t>走查缺陷密度</t>
    </r>
    <r>
      <rPr>
        <b/>
        <sz val="11"/>
        <color theme="1"/>
        <rFont val="Times New Roman"/>
        <family val="1"/>
      </rPr>
      <t>-</t>
    </r>
    <r>
      <rPr>
        <b/>
        <sz val="11"/>
        <color theme="1"/>
        <rFont val="宋体"/>
        <family val="3"/>
        <charset val="134"/>
      </rPr>
      <t>项目级</t>
    </r>
    <r>
      <rPr>
        <b/>
        <sz val="11"/>
        <color theme="1"/>
        <rFont val="Times New Roman"/>
        <family val="1"/>
      </rPr>
      <t>-</t>
    </r>
    <r>
      <rPr>
        <b/>
        <sz val="11"/>
        <color theme="1"/>
        <rFont val="宋体"/>
        <family val="3"/>
        <charset val="134"/>
      </rPr>
      <t>规格限</t>
    </r>
  </si>
  <si>
    <t>走查类型</t>
  </si>
  <si>
    <t>走查代码规模
（行）</t>
  </si>
  <si>
    <r>
      <rPr>
        <b/>
        <sz val="10"/>
        <color theme="1"/>
        <rFont val="宋体"/>
        <family val="3"/>
        <charset val="134"/>
      </rPr>
      <t>走查发现缺陷数（个）</t>
    </r>
  </si>
  <si>
    <t>走查实际工作量
（人时）</t>
  </si>
  <si>
    <t>走查人员</t>
  </si>
  <si>
    <r>
      <rPr>
        <b/>
        <sz val="10"/>
        <rFont val="宋体"/>
        <family val="3"/>
        <charset val="134"/>
      </rPr>
      <t>走查缺陷密度
（个</t>
    </r>
    <r>
      <rPr>
        <b/>
        <sz val="10"/>
        <rFont val="Times New Roman"/>
        <family val="1"/>
      </rPr>
      <t>/</t>
    </r>
    <r>
      <rPr>
        <b/>
        <sz val="10"/>
        <rFont val="宋体"/>
        <family val="3"/>
        <charset val="134"/>
      </rPr>
      <t>千行）</t>
    </r>
  </si>
  <si>
    <t>单位规模的走查工作量（人时/千行）</t>
  </si>
  <si>
    <t>项目组走查</t>
  </si>
  <si>
    <t>尚智、许娜</t>
  </si>
  <si>
    <t>测试</t>
  </si>
  <si>
    <r>
      <rPr>
        <b/>
        <sz val="11"/>
        <color theme="1"/>
        <rFont val="宋体"/>
        <family val="3"/>
        <charset val="134"/>
      </rPr>
      <t>测试缺陷密度</t>
    </r>
    <r>
      <rPr>
        <b/>
        <sz val="11"/>
        <color theme="1"/>
        <rFont val="Times New Roman"/>
        <family val="1"/>
      </rPr>
      <t>-</t>
    </r>
    <r>
      <rPr>
        <b/>
        <sz val="11"/>
        <color theme="1"/>
        <rFont val="宋体"/>
        <family val="3"/>
        <charset val="134"/>
      </rPr>
      <t>项目级</t>
    </r>
    <r>
      <rPr>
        <b/>
        <sz val="11"/>
        <color theme="1"/>
        <rFont val="Times New Roman"/>
        <family val="1"/>
      </rPr>
      <t>-</t>
    </r>
    <r>
      <rPr>
        <b/>
        <sz val="11"/>
        <color theme="1"/>
        <rFont val="宋体"/>
        <family val="3"/>
        <charset val="134"/>
      </rPr>
      <t>规格限</t>
    </r>
  </si>
  <si>
    <t>单元测试发现缺陷数（个）</t>
  </si>
  <si>
    <t>单元测试用例数（个）</t>
  </si>
  <si>
    <t>单元测试模块数（个）</t>
  </si>
  <si>
    <t>单元测试缺陷密度
（个/模块）</t>
  </si>
  <si>
    <t>单元测试用例密度
（个/模块）</t>
  </si>
  <si>
    <t>单位规模的单元测试工作量（人时/模块）</t>
  </si>
  <si>
    <t>组装测试发现缺陷数（个）</t>
  </si>
  <si>
    <t>组装测试用例数（个）</t>
  </si>
  <si>
    <t>组装测试缺陷密度
（个/千行）</t>
  </si>
  <si>
    <t>组装测试用例密度（个/千行）</t>
  </si>
  <si>
    <t>单位规模的组装测试工作量（人时/千行）</t>
  </si>
  <si>
    <t>确认测试发现缺陷数（个）</t>
  </si>
  <si>
    <t>确认测试用例数（个）</t>
  </si>
  <si>
    <t>确认测试类型</t>
  </si>
  <si>
    <t>确认测试缺陷密度
（个/千行）</t>
  </si>
  <si>
    <t>确认测试用例密度
（个/千行）</t>
  </si>
  <si>
    <t>单位规模的确认测试工作量（人时/千行）</t>
  </si>
  <si>
    <t>确认测试用例密度</t>
  </si>
  <si>
    <t>全部</t>
  </si>
  <si>
    <t>被评测版本</t>
  </si>
  <si>
    <t>评测问题提交时间</t>
  </si>
  <si>
    <t>评测缺陷数（个）</t>
  </si>
  <si>
    <t>评测代码规模
（行）</t>
  </si>
  <si>
    <t>评测缺陷密度
（个/千行）</t>
  </si>
  <si>
    <t>V1.00</t>
  </si>
  <si>
    <t>分系统测试</t>
  </si>
  <si>
    <t>分系统测试发现缺陷数（个）</t>
  </si>
  <si>
    <t>分系统测试缺陷密度
（个/千行）</t>
  </si>
  <si>
    <t>室级评审</t>
  </si>
  <si>
    <r>
      <rPr>
        <b/>
        <sz val="11"/>
        <color theme="1"/>
        <rFont val="宋体"/>
        <family val="3"/>
        <charset val="134"/>
      </rPr>
      <t>评审缺陷密度</t>
    </r>
    <r>
      <rPr>
        <b/>
        <sz val="11"/>
        <color theme="1"/>
        <rFont val="Times New Roman"/>
        <family val="1"/>
      </rPr>
      <t>-</t>
    </r>
    <r>
      <rPr>
        <b/>
        <sz val="11"/>
        <color theme="1"/>
        <rFont val="宋体"/>
        <family val="3"/>
        <charset val="134"/>
      </rPr>
      <t>项目级</t>
    </r>
    <r>
      <rPr>
        <b/>
        <sz val="11"/>
        <color theme="1"/>
        <rFont val="Times New Roman"/>
        <family val="1"/>
      </rPr>
      <t>-</t>
    </r>
    <r>
      <rPr>
        <b/>
        <sz val="11"/>
        <color theme="1"/>
        <rFont val="宋体"/>
        <family val="3"/>
        <charset val="134"/>
      </rPr>
      <t>规格限</t>
    </r>
  </si>
  <si>
    <t>文档类型</t>
  </si>
  <si>
    <t>评审发现缺陷数（个）</t>
  </si>
  <si>
    <t>文档规模（需求数/模块数/用例数）</t>
  </si>
  <si>
    <t>评审缺陷密度</t>
  </si>
  <si>
    <t>评审工作量（人时）</t>
  </si>
  <si>
    <t>评审速度（个/人时）</t>
  </si>
  <si>
    <t>需求规格说明</t>
  </si>
  <si>
    <t>概要设计报告</t>
  </si>
  <si>
    <t>详细设计报告</t>
  </si>
  <si>
    <t>确认测试说明</t>
  </si>
  <si>
    <t>确认测试报告</t>
  </si>
  <si>
    <t>管理支持过程</t>
  </si>
  <si>
    <t>首版本-进度及生产率</t>
  </si>
  <si>
    <t>NC数（个）</t>
  </si>
  <si>
    <t>项目管理工作量
（人时）</t>
  </si>
  <si>
    <t>配置管理工作量
（人时）</t>
  </si>
  <si>
    <t>产保工作量
（人时）</t>
  </si>
  <si>
    <t>评审工作量
（人时）</t>
  </si>
  <si>
    <t>NC密度
（个/千行）</t>
  </si>
  <si>
    <t>开发总工作量
（人时）</t>
  </si>
  <si>
    <t>研制总工作量
（人时）</t>
  </si>
  <si>
    <t>开发生产率
（千行/人月）</t>
  </si>
  <si>
    <t>开发总生产率
（千行/人月）</t>
  </si>
  <si>
    <t>研制生产率
（千行/人月）</t>
  </si>
  <si>
    <t>研制总生产率
（千行/人月）</t>
  </si>
  <si>
    <r>
      <rPr>
        <sz val="11"/>
        <color theme="1"/>
        <rFont val="宋体"/>
        <family val="3"/>
        <charset val="134"/>
      </rPr>
      <t>项目名称</t>
    </r>
  </si>
  <si>
    <r>
      <rPr>
        <sz val="11"/>
        <color theme="1"/>
        <rFont val="宋体"/>
        <family val="3"/>
        <charset val="134"/>
      </rPr>
      <t>软件经理</t>
    </r>
  </si>
  <si>
    <r>
      <rPr>
        <b/>
        <sz val="14"/>
        <color theme="1"/>
        <rFont val="宋体"/>
        <family val="3"/>
        <charset val="134"/>
      </rPr>
      <t>需求分析阶段工作报告</t>
    </r>
  </si>
  <si>
    <r>
      <rPr>
        <sz val="11"/>
        <color theme="1"/>
        <rFont val="宋体"/>
        <family val="3"/>
        <charset val="134"/>
      </rPr>
      <t>报告日期</t>
    </r>
  </si>
  <si>
    <t>进度与工作量</t>
  </si>
  <si>
    <r>
      <rPr>
        <sz val="11"/>
        <color theme="1"/>
        <rFont val="宋体"/>
        <family val="3"/>
        <charset val="134"/>
      </rPr>
      <t xml:space="preserve">计划工作量
</t>
    </r>
    <r>
      <rPr>
        <sz val="11"/>
        <color theme="1"/>
        <rFont val="Times New Roman"/>
        <family val="1"/>
      </rPr>
      <t>(</t>
    </r>
    <r>
      <rPr>
        <sz val="11"/>
        <color theme="1"/>
        <rFont val="宋体"/>
        <family val="3"/>
        <charset val="134"/>
      </rPr>
      <t>人时</t>
    </r>
    <r>
      <rPr>
        <sz val="11"/>
        <color theme="1"/>
        <rFont val="Times New Roman"/>
        <family val="1"/>
      </rPr>
      <t>)</t>
    </r>
  </si>
  <si>
    <r>
      <rPr>
        <sz val="11"/>
        <color theme="1"/>
        <rFont val="宋体"/>
        <family val="3"/>
        <charset val="134"/>
      </rPr>
      <t>实际工作量</t>
    </r>
    <r>
      <rPr>
        <sz val="11"/>
        <color theme="1"/>
        <rFont val="Times New Roman"/>
        <family val="1"/>
      </rPr>
      <t>(</t>
    </r>
    <r>
      <rPr>
        <sz val="11"/>
        <color theme="1"/>
        <rFont val="宋体"/>
        <family val="3"/>
        <charset val="134"/>
      </rPr>
      <t>人时</t>
    </r>
    <r>
      <rPr>
        <sz val="11"/>
        <color theme="1"/>
        <rFont val="Times New Roman"/>
        <family val="1"/>
      </rPr>
      <t>)</t>
    </r>
  </si>
  <si>
    <r>
      <rPr>
        <sz val="11"/>
        <color theme="1"/>
        <rFont val="宋体"/>
        <family val="3"/>
        <charset val="134"/>
      </rPr>
      <t>阶段计划投入比</t>
    </r>
  </si>
  <si>
    <r>
      <rPr>
        <sz val="11"/>
        <color theme="1"/>
        <rFont val="宋体"/>
        <family val="3"/>
        <charset val="134"/>
      </rPr>
      <t>阶段工期累计偏差率（</t>
    </r>
    <r>
      <rPr>
        <sz val="11"/>
        <color theme="1"/>
        <rFont val="Times New Roman"/>
        <family val="1"/>
      </rPr>
      <t>%</t>
    </r>
    <r>
      <rPr>
        <sz val="11"/>
        <color theme="1"/>
        <rFont val="宋体"/>
        <family val="3"/>
        <charset val="134"/>
      </rPr>
      <t>）</t>
    </r>
  </si>
  <si>
    <t>阶段进度累计偏差控制限上限</t>
  </si>
  <si>
    <t>阶段进度累计偏差控制限均值</t>
  </si>
  <si>
    <t>阶段进度累计偏差控制限下限</t>
  </si>
  <si>
    <r>
      <rPr>
        <sz val="11"/>
        <color theme="1"/>
        <rFont val="宋体"/>
        <family val="3"/>
        <charset val="134"/>
      </rPr>
      <t>进度偏差分析</t>
    </r>
  </si>
  <si>
    <t>进度无偏差</t>
  </si>
  <si>
    <t>工作量/工期偏差分析</t>
  </si>
  <si>
    <t>本阶段的工作量和工期偏差率都在可接受范围内。</t>
  </si>
  <si>
    <r>
      <rPr>
        <sz val="11"/>
        <color theme="1"/>
        <rFont val="宋体"/>
        <family val="3"/>
        <charset val="134"/>
      </rPr>
      <t>工作产品完成情况</t>
    </r>
  </si>
  <si>
    <r>
      <rPr>
        <sz val="11"/>
        <color theme="1"/>
        <rFont val="Times New Roman"/>
        <family val="1"/>
      </rPr>
      <t>1.</t>
    </r>
    <r>
      <rPr>
        <sz val="11"/>
        <color theme="1"/>
        <rFont val="宋体"/>
        <family val="3"/>
        <charset val="134"/>
      </rPr>
      <t>已经完成软件</t>
    </r>
    <r>
      <rPr>
        <sz val="11"/>
        <color theme="1"/>
        <rFont val="Times New Roman"/>
        <family val="1"/>
      </rPr>
      <t>1.00</t>
    </r>
    <r>
      <rPr>
        <sz val="11"/>
        <color theme="1"/>
        <rFont val="宋体"/>
        <family val="3"/>
        <charset val="134"/>
      </rPr>
      <t xml:space="preserve">版本的需求规格说明的编写、评审。
</t>
    </r>
    <r>
      <rPr>
        <sz val="11"/>
        <color theme="1"/>
        <rFont val="Times New Roman"/>
        <family val="1"/>
      </rPr>
      <t>2.</t>
    </r>
    <r>
      <rPr>
        <sz val="11"/>
        <color theme="1"/>
        <rFont val="宋体"/>
        <family val="3"/>
        <charset val="134"/>
      </rPr>
      <t xml:space="preserve">调度参与项目开发计划的评审。
</t>
    </r>
    <r>
      <rPr>
        <sz val="11"/>
        <color theme="1"/>
        <rFont val="Times New Roman"/>
        <family val="1"/>
      </rPr>
      <t>3.</t>
    </r>
    <r>
      <rPr>
        <sz val="11"/>
        <color theme="1"/>
        <rFont val="宋体"/>
        <family val="3"/>
        <charset val="134"/>
      </rPr>
      <t>一室、二室、三室、机电中心、软件中心参与了评审。</t>
    </r>
  </si>
  <si>
    <r>
      <rPr>
        <sz val="11"/>
        <color theme="1"/>
        <rFont val="宋体"/>
        <family val="3"/>
        <charset val="134"/>
      </rPr>
      <t>质量信息</t>
    </r>
  </si>
  <si>
    <t>需求规格说明评审缺陷密度</t>
  </si>
  <si>
    <t>需求分析评审缺陷密度控制限上限</t>
  </si>
  <si>
    <t>需求分析评审缺陷密度控制限均值</t>
  </si>
  <si>
    <t>需求分析评审缺陷密度控制限下限</t>
  </si>
  <si>
    <t>需求规格说明评审缺陷分析</t>
  </si>
  <si>
    <t>由于继承性强，模块的复用率较高，所以评审意见较少。</t>
  </si>
  <si>
    <r>
      <rPr>
        <b/>
        <sz val="14"/>
        <color theme="1"/>
        <rFont val="宋体"/>
        <family val="3"/>
        <charset val="134"/>
      </rPr>
      <t>设计编码阶段工作报告</t>
    </r>
  </si>
  <si>
    <r>
      <rPr>
        <sz val="11"/>
        <color theme="1"/>
        <rFont val="宋体"/>
        <family val="3"/>
        <charset val="134"/>
      </rPr>
      <t>进度与工作量</t>
    </r>
  </si>
  <si>
    <r>
      <rPr>
        <sz val="11"/>
        <color theme="1"/>
        <rFont val="宋体"/>
        <family val="3"/>
        <charset val="134"/>
      </rPr>
      <t>阶段工作量偏差率</t>
    </r>
  </si>
  <si>
    <t>阶段进度累计偏差率</t>
  </si>
  <si>
    <r>
      <rPr>
        <sz val="11"/>
        <color theme="1"/>
        <rFont val="Times New Roman"/>
        <family val="1"/>
      </rPr>
      <t>1.</t>
    </r>
    <r>
      <rPr>
        <sz val="11"/>
        <color theme="1"/>
        <rFont val="宋体"/>
        <family val="3"/>
        <charset val="134"/>
      </rPr>
      <t>已经完成软件</t>
    </r>
    <r>
      <rPr>
        <sz val="11"/>
        <color theme="1"/>
        <rFont val="Times New Roman"/>
        <family val="1"/>
      </rPr>
      <t>1.00</t>
    </r>
    <r>
      <rPr>
        <sz val="11"/>
        <color theme="1"/>
        <rFont val="宋体"/>
        <family val="3"/>
        <charset val="134"/>
      </rPr>
      <t xml:space="preserve">版本的概要设计报告的编写、评审、归档。
</t>
    </r>
    <r>
      <rPr>
        <sz val="11"/>
        <color theme="1"/>
        <rFont val="Times New Roman"/>
        <family val="1"/>
      </rPr>
      <t>2.</t>
    </r>
    <r>
      <rPr>
        <sz val="11"/>
        <color theme="1"/>
        <rFont val="宋体"/>
        <family val="3"/>
        <charset val="134"/>
      </rPr>
      <t>已经完成软件</t>
    </r>
    <r>
      <rPr>
        <sz val="11"/>
        <color theme="1"/>
        <rFont val="Times New Roman"/>
        <family val="1"/>
      </rPr>
      <t>1.00</t>
    </r>
    <r>
      <rPr>
        <sz val="11"/>
        <color theme="1"/>
        <rFont val="宋体"/>
        <family val="3"/>
        <charset val="134"/>
      </rPr>
      <t xml:space="preserve">版本的详细设计报告的编写、评审、归档。
</t>
    </r>
    <r>
      <rPr>
        <sz val="11"/>
        <color theme="1"/>
        <rFont val="Times New Roman"/>
        <family val="1"/>
      </rPr>
      <t>3.</t>
    </r>
    <r>
      <rPr>
        <sz val="11"/>
        <color theme="1"/>
        <rFont val="宋体"/>
        <family val="3"/>
        <charset val="134"/>
      </rPr>
      <t>已经完成软件</t>
    </r>
    <r>
      <rPr>
        <sz val="11"/>
        <color theme="1"/>
        <rFont val="Times New Roman"/>
        <family val="1"/>
      </rPr>
      <t>1.00</t>
    </r>
    <r>
      <rPr>
        <sz val="11"/>
        <color theme="1"/>
        <rFont val="宋体"/>
        <family val="3"/>
        <charset val="134"/>
      </rPr>
      <t xml:space="preserve">版本的编码调试。
</t>
    </r>
    <r>
      <rPr>
        <sz val="11"/>
        <color theme="1"/>
        <rFont val="Times New Roman"/>
        <family val="1"/>
      </rPr>
      <t>4.</t>
    </r>
    <r>
      <rPr>
        <sz val="11"/>
        <color theme="1"/>
        <rFont val="宋体"/>
        <family val="3"/>
        <charset val="134"/>
      </rPr>
      <t>软件</t>
    </r>
    <r>
      <rPr>
        <sz val="11"/>
        <color theme="1"/>
        <rFont val="Times New Roman"/>
        <family val="1"/>
      </rPr>
      <t>1.00</t>
    </r>
    <r>
      <rPr>
        <sz val="11"/>
        <color theme="1"/>
        <rFont val="宋体"/>
        <family val="3"/>
        <charset val="134"/>
      </rPr>
      <t xml:space="preserve">版本已入开发库。
</t>
    </r>
    <r>
      <rPr>
        <sz val="11"/>
        <color theme="1"/>
        <rFont val="Times New Roman"/>
        <family val="1"/>
      </rPr>
      <t>5.</t>
    </r>
    <r>
      <rPr>
        <sz val="11"/>
        <color theme="1"/>
        <rFont val="宋体"/>
        <family val="3"/>
        <charset val="134"/>
      </rPr>
      <t>调度协调硬件测试环境，任务书下达方提供编码调试的目标机。</t>
    </r>
  </si>
  <si>
    <r>
      <rPr>
        <sz val="11"/>
        <color theme="1"/>
        <rFont val="宋体"/>
        <family val="3"/>
        <charset val="134"/>
      </rPr>
      <t>概要设计报告评审缺陷密度</t>
    </r>
  </si>
  <si>
    <r>
      <rPr>
        <sz val="11"/>
        <color theme="1"/>
        <rFont val="宋体"/>
        <family val="3"/>
        <charset val="134"/>
      </rPr>
      <t>概要设计报告评审缺陷分析</t>
    </r>
  </si>
  <si>
    <t>由于设计的继承性强，模块的复用率较高，所以评审意见较少。</t>
  </si>
  <si>
    <r>
      <rPr>
        <sz val="11"/>
        <color theme="1"/>
        <rFont val="宋体"/>
        <family val="3"/>
        <charset val="134"/>
      </rPr>
      <t>详细设计报告评审缺陷密度</t>
    </r>
  </si>
  <si>
    <r>
      <rPr>
        <sz val="11"/>
        <color theme="1"/>
        <rFont val="宋体"/>
        <family val="3"/>
        <charset val="134"/>
      </rPr>
      <t>详细设计报告评审缺陷分析</t>
    </r>
  </si>
  <si>
    <t>代码走查问题数</t>
  </si>
  <si>
    <t>代码走查缺陷密度</t>
  </si>
  <si>
    <t>代码走查缺陷密度控制限上限</t>
  </si>
  <si>
    <t>代码走查缺陷密度控制限均值</t>
  </si>
  <si>
    <t>代码走查缺陷密度控制限下限</t>
  </si>
  <si>
    <t>代码走查问题分析</t>
  </si>
  <si>
    <t>代码走查缺陷密度在基线控制范围内。</t>
  </si>
  <si>
    <t>单元测试阶段工作报告</t>
  </si>
  <si>
    <t>本阶段累计进度偏差在控制范围内。</t>
  </si>
  <si>
    <r>
      <rPr>
        <sz val="11"/>
        <color theme="1"/>
        <rFont val="Times New Roman"/>
        <family val="1"/>
      </rPr>
      <t>1.</t>
    </r>
    <r>
      <rPr>
        <sz val="11"/>
        <color theme="1"/>
        <rFont val="宋体"/>
        <family val="3"/>
        <charset val="134"/>
      </rPr>
      <t>已经完成软件</t>
    </r>
    <r>
      <rPr>
        <sz val="11"/>
        <color theme="1"/>
        <rFont val="Times New Roman"/>
        <family val="1"/>
      </rPr>
      <t>1.00</t>
    </r>
    <r>
      <rPr>
        <sz val="11"/>
        <color theme="1"/>
        <rFont val="宋体"/>
        <family val="3"/>
        <charset val="134"/>
      </rPr>
      <t xml:space="preserve">版本的单元测试。
</t>
    </r>
    <r>
      <rPr>
        <sz val="11"/>
        <color theme="1"/>
        <rFont val="Times New Roman"/>
        <family val="1"/>
      </rPr>
      <t>2.</t>
    </r>
    <r>
      <rPr>
        <sz val="11"/>
        <color theme="1"/>
        <rFont val="宋体"/>
        <family val="3"/>
        <charset val="134"/>
      </rPr>
      <t>单元测试计划、单元测试报告已归档。</t>
    </r>
  </si>
  <si>
    <t>单元测试发现问题个数</t>
  </si>
  <si>
    <t>千行代码问题缺陷密度</t>
  </si>
  <si>
    <t>单元测试问题分析</t>
  </si>
  <si>
    <r>
      <rPr>
        <sz val="11"/>
        <color theme="1"/>
        <rFont val="宋体"/>
        <family val="3"/>
        <charset val="134"/>
      </rPr>
      <t>由于代码走查工作到位，单元测试问题为</t>
    </r>
    <r>
      <rPr>
        <sz val="11"/>
        <color theme="1"/>
        <rFont val="Times New Roman"/>
        <family val="1"/>
      </rPr>
      <t>0.</t>
    </r>
  </si>
  <si>
    <t>组装测试阶段工作报告（里程碑：代码入受控库）</t>
  </si>
  <si>
    <t>部门领导</t>
  </si>
  <si>
    <t>刘波</t>
  </si>
  <si>
    <t>里程碑评审日期</t>
  </si>
  <si>
    <r>
      <rPr>
        <sz val="11"/>
        <color theme="1"/>
        <rFont val="Times New Roman"/>
        <family val="1"/>
      </rPr>
      <t>1.</t>
    </r>
    <r>
      <rPr>
        <sz val="11"/>
        <color theme="1"/>
        <rFont val="宋体"/>
        <family val="3"/>
        <charset val="134"/>
      </rPr>
      <t>已经完成软件</t>
    </r>
    <r>
      <rPr>
        <sz val="11"/>
        <color theme="1"/>
        <rFont val="Times New Roman"/>
        <family val="1"/>
      </rPr>
      <t>1.00</t>
    </r>
    <r>
      <rPr>
        <sz val="11"/>
        <color theme="1"/>
        <rFont val="宋体"/>
        <family val="3"/>
        <charset val="134"/>
      </rPr>
      <t xml:space="preserve">版本的组装测试。
</t>
    </r>
    <r>
      <rPr>
        <sz val="11"/>
        <color theme="1"/>
        <rFont val="Times New Roman"/>
        <family val="1"/>
      </rPr>
      <t>2.</t>
    </r>
    <r>
      <rPr>
        <sz val="11"/>
        <color theme="1"/>
        <rFont val="宋体"/>
        <family val="3"/>
        <charset val="134"/>
      </rPr>
      <t xml:space="preserve">组装测试计划、组装测试报告已归档。
</t>
    </r>
    <r>
      <rPr>
        <sz val="11"/>
        <color theme="1"/>
        <rFont val="Times New Roman"/>
        <family val="1"/>
      </rPr>
      <t>3.</t>
    </r>
    <r>
      <rPr>
        <sz val="11"/>
        <color theme="1"/>
        <rFont val="宋体"/>
        <family val="3"/>
        <charset val="134"/>
      </rPr>
      <t>软件</t>
    </r>
    <r>
      <rPr>
        <sz val="11"/>
        <color theme="1"/>
        <rFont val="Times New Roman"/>
        <family val="1"/>
      </rPr>
      <t>1.00</t>
    </r>
    <r>
      <rPr>
        <sz val="11"/>
        <color theme="1"/>
        <rFont val="宋体"/>
        <family val="3"/>
        <charset val="134"/>
      </rPr>
      <t>版本已入受控库。</t>
    </r>
  </si>
  <si>
    <t>组装测试发现问题个数</t>
  </si>
  <si>
    <t>组装测试问题分析</t>
  </si>
  <si>
    <t>由于前期各项评审和走查的工作完成较好，组装测试问题为0.</t>
  </si>
  <si>
    <t>确认测试阶段工作报告（里程碑：发布产品基线）</t>
  </si>
  <si>
    <r>
      <rPr>
        <sz val="11"/>
        <color theme="1"/>
        <rFont val="宋体"/>
        <family val="3"/>
        <charset val="134"/>
      </rPr>
      <t>本项目的最终进度偏差为</t>
    </r>
    <r>
      <rPr>
        <sz val="11"/>
        <color theme="1"/>
        <rFont val="Times New Roman"/>
        <family val="1"/>
      </rPr>
      <t>6.33%</t>
    </r>
    <r>
      <rPr>
        <sz val="11"/>
        <color theme="1"/>
        <rFont val="宋体"/>
        <family val="3"/>
        <charset val="134"/>
      </rPr>
      <t>，在项目的规格限内，满足项目开始制定的目标要求。</t>
    </r>
  </si>
  <si>
    <r>
      <rPr>
        <sz val="11"/>
        <color theme="1"/>
        <rFont val="Times New Roman"/>
        <family val="1"/>
      </rPr>
      <t>1.</t>
    </r>
    <r>
      <rPr>
        <sz val="11"/>
        <color theme="1"/>
        <rFont val="宋体"/>
        <family val="3"/>
        <charset val="134"/>
      </rPr>
      <t>已经完成软件</t>
    </r>
    <r>
      <rPr>
        <sz val="11"/>
        <color theme="1"/>
        <rFont val="Times New Roman"/>
        <family val="1"/>
      </rPr>
      <t>1.00</t>
    </r>
    <r>
      <rPr>
        <sz val="11"/>
        <color theme="1"/>
        <rFont val="宋体"/>
        <family val="3"/>
        <charset val="134"/>
      </rPr>
      <t xml:space="preserve">版本的确认测试计划、说明和报告的编写、评审、归档。
</t>
    </r>
    <r>
      <rPr>
        <sz val="11"/>
        <color theme="1"/>
        <rFont val="Times New Roman"/>
        <family val="1"/>
      </rPr>
      <t>2.</t>
    </r>
    <r>
      <rPr>
        <sz val="11"/>
        <color theme="1"/>
        <rFont val="宋体"/>
        <family val="3"/>
        <charset val="134"/>
      </rPr>
      <t>已经完成软件</t>
    </r>
    <r>
      <rPr>
        <sz val="11"/>
        <color theme="1"/>
        <rFont val="Times New Roman"/>
        <family val="1"/>
      </rPr>
      <t>1.00</t>
    </r>
    <r>
      <rPr>
        <sz val="11"/>
        <color theme="1"/>
        <rFont val="宋体"/>
        <family val="3"/>
        <charset val="134"/>
      </rPr>
      <t xml:space="preserve">版本的确认测试。
</t>
    </r>
    <r>
      <rPr>
        <sz val="11"/>
        <color theme="1"/>
        <rFont val="Times New Roman"/>
        <family val="1"/>
      </rPr>
      <t>3.</t>
    </r>
    <r>
      <rPr>
        <sz val="11"/>
        <color theme="1"/>
        <rFont val="宋体"/>
        <family val="3"/>
        <charset val="134"/>
      </rPr>
      <t xml:space="preserve">完成分配基线的发布。
</t>
    </r>
    <r>
      <rPr>
        <sz val="11"/>
        <color theme="1"/>
        <rFont val="Times New Roman"/>
        <family val="1"/>
      </rPr>
      <t>4.</t>
    </r>
    <r>
      <rPr>
        <sz val="11"/>
        <color theme="1"/>
        <rFont val="宋体"/>
        <family val="3"/>
        <charset val="134"/>
      </rPr>
      <t xml:space="preserve">副总师和一室参与确认测试报告所级评审。
</t>
    </r>
    <r>
      <rPr>
        <sz val="11"/>
        <color theme="1"/>
        <rFont val="Times New Roman"/>
        <family val="1"/>
      </rPr>
      <t>5.</t>
    </r>
    <r>
      <rPr>
        <sz val="11"/>
        <color theme="1"/>
        <rFont val="宋体"/>
        <family val="3"/>
        <charset val="134"/>
      </rPr>
      <t>副总师和一室参与软件所级预验收。</t>
    </r>
  </si>
  <si>
    <t>确认测试说明评审缺陷分析</t>
  </si>
  <si>
    <t>由于需求的复用率较高，针对的确认测试用例的复用率也高，所以评审意见较少。</t>
  </si>
  <si>
    <t>确认测试报告评审缺陷密度</t>
  </si>
  <si>
    <t>确认测试报告评审缺陷分析</t>
  </si>
  <si>
    <r>
      <rPr>
        <sz val="11"/>
        <color theme="1"/>
        <rFont val="宋体"/>
        <family val="3"/>
        <charset val="134"/>
      </rPr>
      <t>确认测试问题个数</t>
    </r>
  </si>
  <si>
    <t>确认测试缺陷密度</t>
  </si>
  <si>
    <t>确认测试缺陷密度控制限上限</t>
  </si>
  <si>
    <t>确认测试缺陷密度控制限均值</t>
  </si>
  <si>
    <t>确认测试缺陷密度控制限下限</t>
  </si>
  <si>
    <t>确认测试问题分析</t>
  </si>
  <si>
    <t>原来项目采集的确认测试问题数据偏少，导致缺陷密度上限值偏低，所以本次确认测试的缺陷密度超限。</t>
  </si>
  <si>
    <r>
      <rPr>
        <b/>
        <sz val="11"/>
        <color theme="1"/>
        <rFont val="Times New Roman"/>
        <family val="1"/>
      </rPr>
      <t>NC</t>
    </r>
    <r>
      <rPr>
        <b/>
        <sz val="11"/>
        <color theme="1"/>
        <rFont val="宋体"/>
        <family val="3"/>
        <charset val="134"/>
      </rPr>
      <t>项</t>
    </r>
  </si>
  <si>
    <r>
      <rPr>
        <sz val="11"/>
        <color theme="1"/>
        <rFont val="Times New Roman"/>
        <family val="1"/>
      </rPr>
      <t>NC</t>
    </r>
    <r>
      <rPr>
        <sz val="11"/>
        <color theme="1"/>
        <rFont val="宋体"/>
        <family val="3"/>
        <charset val="134"/>
      </rPr>
      <t>项数量</t>
    </r>
  </si>
  <si>
    <r>
      <rPr>
        <sz val="11"/>
        <color theme="1"/>
        <rFont val="Times New Roman"/>
        <family val="1"/>
      </rPr>
      <t>NC</t>
    </r>
    <r>
      <rPr>
        <sz val="11"/>
        <color theme="1"/>
        <rFont val="宋体"/>
        <family val="3"/>
        <charset val="134"/>
      </rPr>
      <t>项子类型</t>
    </r>
  </si>
  <si>
    <t>□系统需求分析与设计  □需求分析与管理  □软件设计与实现  □软件测试
■配置管理  ■产品保证  □测量分析  □项目管理  □其他</t>
  </si>
  <si>
    <r>
      <rPr>
        <sz val="11"/>
        <color theme="1"/>
        <rFont val="Times New Roman"/>
        <family val="1"/>
      </rPr>
      <t>NC</t>
    </r>
    <r>
      <rPr>
        <sz val="11"/>
        <color theme="1"/>
        <rFont val="宋体"/>
        <family val="3"/>
        <charset val="134"/>
      </rPr>
      <t>项分析说明</t>
    </r>
  </si>
  <si>
    <r>
      <rPr>
        <sz val="11"/>
        <color theme="1"/>
        <rFont val="Times New Roman"/>
        <family val="1"/>
      </rPr>
      <t>NC</t>
    </r>
    <r>
      <rPr>
        <sz val="11"/>
        <color theme="1"/>
        <rFont val="宋体"/>
        <family val="3"/>
        <charset val="134"/>
      </rPr>
      <t>项主要发生在配置管理和产品保证两个方面，是由于设计师未掌握某些质量管理要求导致的，已加强针对性的培训。</t>
    </r>
  </si>
  <si>
    <t>CPU类型</t>
  </si>
  <si>
    <t>硬件架构</t>
  </si>
  <si>
    <t>单机类型</t>
  </si>
  <si>
    <t>软件功能</t>
  </si>
  <si>
    <t>软件运行模式</t>
  </si>
  <si>
    <t>软件功能点</t>
  </si>
  <si>
    <t>与任务书追溯关系</t>
  </si>
  <si>
    <t>是否包含此功能点</t>
  </si>
  <si>
    <t>复杂度</t>
  </si>
  <si>
    <t>是否复用</t>
  </si>
  <si>
    <t>估算总代码行数</t>
  </si>
  <si>
    <t>复用代码行数</t>
  </si>
  <si>
    <t>估算更改代码行数</t>
  </si>
  <si>
    <t>项目各阶段总工作量（人时）</t>
  </si>
  <si>
    <t>需求（15%）</t>
  </si>
  <si>
    <t>设计编码（45%）</t>
  </si>
  <si>
    <t>单元测试（7%）</t>
  </si>
  <si>
    <t>组装测试（3%）</t>
  </si>
  <si>
    <t>确认测试（30%）</t>
  </si>
  <si>
    <t>章节号与标题</t>
  </si>
  <si>
    <t>估算代码行数(LineCount统计,不带注释)</t>
  </si>
  <si>
    <t>更改代码行数</t>
  </si>
  <si>
    <t>优先级</t>
  </si>
  <si>
    <t>计划总工时</t>
  </si>
  <si>
    <t>讨论需求（20%）</t>
  </si>
  <si>
    <t>编写需求（60%）</t>
  </si>
  <si>
    <t>评审需求（20%）</t>
  </si>
  <si>
    <t>设计（25%）</t>
  </si>
  <si>
    <t>设计评审（10%）</t>
  </si>
  <si>
    <t>编码调试（50%）</t>
  </si>
  <si>
    <t>人工走查（15%）</t>
  </si>
  <si>
    <t>单元测试（70%）</t>
  </si>
  <si>
    <t>组装测试（30%）</t>
  </si>
  <si>
    <t>设计确认测试用例（30%）</t>
  </si>
  <si>
    <t>评审确认测试说明（10%）</t>
  </si>
  <si>
    <t>执行确认测试（55%）</t>
  </si>
  <si>
    <t>评审确认测试报告（5%）</t>
  </si>
  <si>
    <t>SOC2012</t>
  </si>
  <si>
    <t>PROM+SRAM+EEPROM（两份EEPROM）</t>
  </si>
  <si>
    <t>计算机</t>
  </si>
  <si>
    <t xml:space="preserve">引导软件 </t>
  </si>
  <si>
    <t>单任务运行模式，无任务切换</t>
  </si>
  <si>
    <t>BSP初始化（CPU初始化、外围设备初始化、数据段初始化、内存初始化，即arch目录下的文件）</t>
  </si>
  <si>
    <t>5.1初始化功能</t>
  </si>
  <si>
    <t>是</t>
  </si>
  <si>
    <t>中</t>
  </si>
  <si>
    <t>否</t>
  </si>
  <si>
    <t>高</t>
  </si>
  <si>
    <t>与应用软件的接口函数</t>
  </si>
  <si>
    <t>内部看门狗管理</t>
  </si>
  <si>
    <t>5.2接口</t>
  </si>
  <si>
    <t>切机狗管理</t>
  </si>
  <si>
    <t>5.3任务调度</t>
  </si>
  <si>
    <t>陷阱管理（包括外部中断）</t>
  </si>
  <si>
    <t>在轨维护功能</t>
  </si>
  <si>
    <t>EEPROM管理</t>
  </si>
  <si>
    <t>监控引导功能</t>
  </si>
  <si>
    <t>程序加载功能</t>
  </si>
  <si>
    <t>无</t>
  </si>
  <si>
    <t>估算基线软件和版本</t>
  </si>
  <si>
    <t>基于8位启动模式的通用SiP2115板系统软件,V1.01</t>
  </si>
  <si>
    <r>
      <rPr>
        <sz val="11"/>
        <color theme="1"/>
        <rFont val="宋体"/>
        <family val="3"/>
        <charset val="134"/>
      </rPr>
      <t>阶段</t>
    </r>
  </si>
  <si>
    <r>
      <rPr>
        <sz val="11"/>
        <color theme="1"/>
        <rFont val="宋体"/>
        <family val="3"/>
        <charset val="134"/>
      </rPr>
      <t>任务</t>
    </r>
  </si>
  <si>
    <r>
      <rPr>
        <sz val="11"/>
        <color theme="1"/>
        <rFont val="宋体"/>
        <family val="3"/>
        <charset val="134"/>
      </rPr>
      <t>子任务</t>
    </r>
  </si>
  <si>
    <r>
      <rPr>
        <b/>
        <sz val="11"/>
        <color theme="1"/>
        <rFont val="宋体"/>
        <family val="3"/>
        <charset val="134"/>
      </rPr>
      <t>确认测试</t>
    </r>
    <r>
      <rPr>
        <b/>
        <sz val="11"/>
        <color rgb="FFFF0000"/>
        <rFont val="宋体"/>
        <family val="3"/>
        <charset val="134"/>
      </rPr>
      <t>（关键路径活动：发布产品基线）</t>
    </r>
  </si>
  <si>
    <r>
      <rPr>
        <sz val="11"/>
        <color theme="1"/>
        <rFont val="宋体"/>
        <family val="3"/>
        <charset val="134"/>
      </rPr>
      <t>周开始日期</t>
    </r>
  </si>
  <si>
    <r>
      <rPr>
        <sz val="11"/>
        <color theme="1"/>
        <rFont val="宋体"/>
        <family val="3"/>
        <charset val="134"/>
      </rPr>
      <t>完成计划工时</t>
    </r>
    <r>
      <rPr>
        <sz val="11"/>
        <color theme="1"/>
        <rFont val="Times New Roman"/>
        <family val="1"/>
      </rPr>
      <t>/</t>
    </r>
    <r>
      <rPr>
        <sz val="11"/>
        <color theme="1"/>
        <rFont val="宋体"/>
        <family val="3"/>
        <charset val="134"/>
      </rPr>
      <t>分配计划工时</t>
    </r>
  </si>
  <si>
    <r>
      <rPr>
        <sz val="11"/>
        <color theme="1"/>
        <rFont val="宋体"/>
        <family val="3"/>
        <charset val="134"/>
      </rPr>
      <t>任务完成率（完成任务个数</t>
    </r>
    <r>
      <rPr>
        <sz val="11"/>
        <color theme="1"/>
        <rFont val="Times New Roman"/>
        <family val="1"/>
      </rPr>
      <t>/</t>
    </r>
    <r>
      <rPr>
        <sz val="11"/>
        <color theme="1"/>
        <rFont val="宋体"/>
        <family val="3"/>
        <charset val="134"/>
      </rPr>
      <t>分配任务个数）</t>
    </r>
  </si>
  <si>
    <r>
      <rPr>
        <sz val="11"/>
        <color theme="1"/>
        <rFont val="宋体"/>
        <family val="3"/>
        <charset val="134"/>
      </rPr>
      <t>实际工作量偏差（计划分配工作量</t>
    </r>
    <r>
      <rPr>
        <sz val="11"/>
        <color theme="1"/>
        <rFont val="Times New Roman"/>
        <family val="1"/>
      </rPr>
      <t>-</t>
    </r>
    <r>
      <rPr>
        <sz val="11"/>
        <color theme="1"/>
        <rFont val="宋体"/>
        <family val="3"/>
        <charset val="134"/>
      </rPr>
      <t>实际工作量）</t>
    </r>
    <r>
      <rPr>
        <sz val="11"/>
        <color theme="1"/>
        <rFont val="Times New Roman"/>
        <family val="1"/>
      </rPr>
      <t>/</t>
    </r>
    <r>
      <rPr>
        <sz val="11"/>
        <color theme="1"/>
        <rFont val="宋体"/>
        <family val="3"/>
        <charset val="134"/>
      </rPr>
      <t>计划分配工作量</t>
    </r>
  </si>
  <si>
    <r>
      <rPr>
        <sz val="11"/>
        <color theme="1"/>
        <rFont val="宋体"/>
        <family val="3"/>
        <charset val="134"/>
      </rPr>
      <t>计划总工作量（人时）</t>
    </r>
  </si>
  <si>
    <r>
      <rPr>
        <sz val="11"/>
        <color theme="1"/>
        <rFont val="宋体"/>
        <family val="3"/>
        <charset val="134"/>
      </rPr>
      <t>分配工作量（人时）</t>
    </r>
  </si>
  <si>
    <r>
      <rPr>
        <sz val="11"/>
        <color theme="1"/>
        <rFont val="宋体"/>
        <family val="3"/>
        <charset val="134"/>
      </rPr>
      <t>实际工作量（人时）</t>
    </r>
  </si>
  <si>
    <r>
      <rPr>
        <sz val="11"/>
        <color theme="1"/>
        <rFont val="宋体"/>
        <family val="3"/>
        <charset val="134"/>
      </rPr>
      <t>完成情况</t>
    </r>
  </si>
  <si>
    <r>
      <rPr>
        <sz val="11"/>
        <color theme="1"/>
        <rFont val="宋体"/>
        <family val="3"/>
        <charset val="134"/>
      </rPr>
      <t>需求分析</t>
    </r>
  </si>
  <si>
    <r>
      <rPr>
        <sz val="11"/>
        <color theme="1"/>
        <rFont val="宋体"/>
        <family val="3"/>
        <charset val="134"/>
      </rPr>
      <t>空任务</t>
    </r>
  </si>
  <si>
    <r>
      <rPr>
        <sz val="11"/>
        <color theme="1"/>
        <rFont val="宋体"/>
        <family val="3"/>
        <charset val="134"/>
      </rPr>
      <t>讨论需求</t>
    </r>
  </si>
  <si>
    <r>
      <rPr>
        <sz val="11"/>
        <color theme="1"/>
        <rFont val="宋体"/>
        <family val="3"/>
        <charset val="134"/>
      </rPr>
      <t>完成</t>
    </r>
  </si>
  <si>
    <r>
      <rPr>
        <sz val="11"/>
        <color theme="1"/>
        <rFont val="宋体"/>
        <family val="3"/>
        <charset val="134"/>
      </rPr>
      <t>编写需求</t>
    </r>
  </si>
  <si>
    <t>完成</t>
  </si>
  <si>
    <r>
      <rPr>
        <sz val="11"/>
        <color theme="1"/>
        <rFont val="宋体"/>
        <family val="3"/>
        <charset val="134"/>
      </rPr>
      <t>评审需求</t>
    </r>
  </si>
  <si>
    <r>
      <rPr>
        <sz val="11"/>
        <color theme="1"/>
        <rFont val="宋体"/>
        <family val="3"/>
        <charset val="134"/>
      </rPr>
      <t>设计编码</t>
    </r>
  </si>
  <si>
    <r>
      <rPr>
        <sz val="11"/>
        <color theme="1"/>
        <rFont val="宋体"/>
        <family val="3"/>
        <charset val="134"/>
      </rPr>
      <t>设计</t>
    </r>
  </si>
  <si>
    <r>
      <rPr>
        <sz val="11"/>
        <color theme="1"/>
        <rFont val="宋体"/>
        <family val="3"/>
        <charset val="134"/>
      </rPr>
      <t>设计评审</t>
    </r>
  </si>
  <si>
    <r>
      <rPr>
        <sz val="11"/>
        <color theme="1"/>
        <rFont val="宋体"/>
        <family val="3"/>
        <charset val="134"/>
      </rPr>
      <t>编码</t>
    </r>
  </si>
  <si>
    <r>
      <rPr>
        <sz val="11"/>
        <color theme="1"/>
        <rFont val="宋体"/>
        <family val="3"/>
        <charset val="134"/>
      </rPr>
      <t>人工走查</t>
    </r>
  </si>
  <si>
    <r>
      <rPr>
        <sz val="11"/>
        <color rgb="FFFF0000"/>
        <rFont val="宋体"/>
        <family val="3"/>
        <charset val="134"/>
      </rPr>
      <t>单元组装测试</t>
    </r>
  </si>
  <si>
    <r>
      <rPr>
        <sz val="11"/>
        <color theme="1"/>
        <rFont val="宋体"/>
        <family val="3"/>
        <charset val="134"/>
      </rPr>
      <t>单元测试</t>
    </r>
  </si>
  <si>
    <r>
      <rPr>
        <sz val="11"/>
        <color theme="1"/>
        <rFont val="宋体"/>
        <family val="3"/>
        <charset val="134"/>
      </rPr>
      <t>组装测试</t>
    </r>
  </si>
  <si>
    <r>
      <rPr>
        <sz val="11"/>
        <color theme="1"/>
        <rFont val="宋体"/>
        <family val="3"/>
        <charset val="134"/>
      </rPr>
      <t>确认测试</t>
    </r>
  </si>
  <si>
    <r>
      <rPr>
        <sz val="11"/>
        <color theme="1"/>
        <rFont val="宋体"/>
        <family val="3"/>
        <charset val="134"/>
      </rPr>
      <t>设计确认测试用例</t>
    </r>
  </si>
  <si>
    <r>
      <rPr>
        <sz val="11"/>
        <color theme="1"/>
        <rFont val="宋体"/>
        <family val="3"/>
        <charset val="134"/>
      </rPr>
      <t>评审确认测试说明</t>
    </r>
  </si>
  <si>
    <r>
      <rPr>
        <sz val="11"/>
        <color theme="1"/>
        <rFont val="宋体"/>
        <family val="3"/>
        <charset val="134"/>
      </rPr>
      <t>执行确认测试用例</t>
    </r>
  </si>
  <si>
    <r>
      <rPr>
        <sz val="11"/>
        <color theme="1"/>
        <rFont val="宋体"/>
        <family val="3"/>
        <charset val="134"/>
      </rPr>
      <t>评审确认测试报告</t>
    </r>
  </si>
  <si>
    <r>
      <rPr>
        <b/>
        <sz val="11"/>
        <color theme="1"/>
        <rFont val="宋体"/>
        <family val="3"/>
        <charset val="134"/>
      </rPr>
      <t>版本号</t>
    </r>
  </si>
  <si>
    <t>V1.01</t>
  </si>
  <si>
    <t>估计的变更代码规模（行）</t>
  </si>
  <si>
    <t>工作量</t>
  </si>
  <si>
    <t>需求更改</t>
  </si>
  <si>
    <t>设计更改</t>
  </si>
  <si>
    <t>代码更改</t>
  </si>
  <si>
    <t>回归测试</t>
  </si>
  <si>
    <t>总工作量（*1.1）</t>
  </si>
  <si>
    <t>回归</t>
  </si>
  <si>
    <t>第三方评测缺陷数（个）</t>
  </si>
  <si>
    <r>
      <rPr>
        <b/>
        <sz val="10"/>
        <rFont val="宋体"/>
        <family val="3"/>
        <charset val="134"/>
      </rPr>
      <t>项目基本信息</t>
    </r>
  </si>
  <si>
    <r>
      <rPr>
        <b/>
        <sz val="10"/>
        <rFont val="宋体"/>
        <family val="3"/>
        <charset val="134"/>
      </rPr>
      <t>最终版本的代码规模</t>
    </r>
  </si>
  <si>
    <r>
      <rPr>
        <b/>
        <sz val="10"/>
        <rFont val="宋体"/>
        <family val="3"/>
        <charset val="134"/>
      </rPr>
      <t>需求分析</t>
    </r>
  </si>
  <si>
    <r>
      <rPr>
        <b/>
        <sz val="10"/>
        <rFont val="宋体"/>
        <family val="3"/>
        <charset val="134"/>
      </rPr>
      <t>设计编码</t>
    </r>
  </si>
  <si>
    <r>
      <rPr>
        <b/>
        <sz val="10"/>
        <rFont val="宋体"/>
        <family val="3"/>
        <charset val="134"/>
      </rPr>
      <t>软件走查</t>
    </r>
  </si>
  <si>
    <r>
      <rPr>
        <b/>
        <sz val="10"/>
        <rFont val="宋体"/>
        <family val="3"/>
        <charset val="134"/>
      </rPr>
      <t>单元测试</t>
    </r>
  </si>
  <si>
    <r>
      <rPr>
        <b/>
        <sz val="10"/>
        <rFont val="宋体"/>
        <family val="3"/>
        <charset val="134"/>
      </rPr>
      <t>组装测试</t>
    </r>
  </si>
  <si>
    <r>
      <rPr>
        <b/>
        <sz val="10"/>
        <rFont val="宋体"/>
        <family val="3"/>
        <charset val="134"/>
      </rPr>
      <t>确认测试</t>
    </r>
  </si>
  <si>
    <r>
      <rPr>
        <b/>
        <sz val="10"/>
        <rFont val="宋体"/>
        <family val="3"/>
        <charset val="134"/>
      </rPr>
      <t>室级评审</t>
    </r>
  </si>
  <si>
    <r>
      <rPr>
        <b/>
        <sz val="10"/>
        <rFont val="宋体"/>
        <family val="3"/>
        <charset val="134"/>
      </rPr>
      <t>首版本</t>
    </r>
    <r>
      <rPr>
        <b/>
        <sz val="10"/>
        <rFont val="Times New Roman"/>
        <family val="1"/>
      </rPr>
      <t>-</t>
    </r>
    <r>
      <rPr>
        <b/>
        <sz val="10"/>
        <rFont val="宋体"/>
        <family val="3"/>
        <charset val="134"/>
      </rPr>
      <t>管理支持过程</t>
    </r>
  </si>
  <si>
    <r>
      <rPr>
        <b/>
        <sz val="10"/>
        <rFont val="宋体"/>
        <family val="3"/>
        <charset val="134"/>
      </rPr>
      <t>分系统测试</t>
    </r>
  </si>
  <si>
    <r>
      <rPr>
        <b/>
        <sz val="10"/>
        <rFont val="宋体"/>
        <family val="3"/>
        <charset val="134"/>
      </rPr>
      <t>软件评测</t>
    </r>
  </si>
  <si>
    <t>首版本-进度及工作量</t>
  </si>
  <si>
    <t>首版本-工程/管理/支持工作量占比</t>
  </si>
  <si>
    <t>后续升级版本-总工作量
（人时）</t>
  </si>
  <si>
    <t>最终版本-累计工作量及生产率
（人时）</t>
  </si>
  <si>
    <r>
      <rPr>
        <sz val="10"/>
        <rFont val="宋体"/>
        <family val="3"/>
        <charset val="134"/>
      </rPr>
      <t>序号</t>
    </r>
  </si>
  <si>
    <r>
      <rPr>
        <sz val="10"/>
        <rFont val="宋体"/>
        <family val="3"/>
        <charset val="134"/>
      </rPr>
      <t>型号名称</t>
    </r>
  </si>
  <si>
    <r>
      <rPr>
        <sz val="10"/>
        <rFont val="宋体"/>
        <family val="3"/>
        <charset val="134"/>
      </rPr>
      <t>配置项名称</t>
    </r>
  </si>
  <si>
    <r>
      <rPr>
        <sz val="10"/>
        <rFont val="宋体"/>
        <family val="3"/>
        <charset val="134"/>
      </rPr>
      <t>配置项标识</t>
    </r>
  </si>
  <si>
    <r>
      <rPr>
        <sz val="10"/>
        <rFont val="宋体"/>
        <family val="3"/>
        <charset val="134"/>
      </rPr>
      <t>版本</t>
    </r>
  </si>
  <si>
    <r>
      <rPr>
        <sz val="10"/>
        <rFont val="宋体"/>
        <family val="3"/>
        <charset val="134"/>
      </rPr>
      <t>软件类型</t>
    </r>
  </si>
  <si>
    <r>
      <rPr>
        <sz val="10"/>
        <rFont val="宋体"/>
        <family val="3"/>
        <charset val="134"/>
      </rPr>
      <t>平台分类</t>
    </r>
  </si>
  <si>
    <r>
      <rPr>
        <sz val="10"/>
        <rFont val="宋体"/>
        <family val="3"/>
        <charset val="134"/>
      </rPr>
      <t>生存周期</t>
    </r>
  </si>
  <si>
    <r>
      <rPr>
        <sz val="10"/>
        <rFont val="宋体"/>
        <family val="3"/>
        <charset val="134"/>
      </rPr>
      <t>研制流程</t>
    </r>
  </si>
  <si>
    <r>
      <rPr>
        <sz val="10"/>
        <rFont val="宋体"/>
        <family val="3"/>
        <charset val="134"/>
      </rPr>
      <t>软件经理</t>
    </r>
  </si>
  <si>
    <r>
      <rPr>
        <sz val="10"/>
        <rFont val="宋体"/>
        <family val="3"/>
        <charset val="134"/>
      </rPr>
      <t>需求分析人员</t>
    </r>
  </si>
  <si>
    <r>
      <rPr>
        <sz val="10"/>
        <rFont val="宋体"/>
        <family val="3"/>
        <charset val="134"/>
      </rPr>
      <t>设计编码人员</t>
    </r>
  </si>
  <si>
    <r>
      <rPr>
        <sz val="10"/>
        <rFont val="宋体"/>
        <family val="3"/>
        <charset val="134"/>
      </rPr>
      <t>单元测试人员</t>
    </r>
  </si>
  <si>
    <r>
      <rPr>
        <sz val="10"/>
        <rFont val="宋体"/>
        <family val="3"/>
        <charset val="134"/>
      </rPr>
      <t>组装测试人员</t>
    </r>
  </si>
  <si>
    <r>
      <rPr>
        <sz val="10"/>
        <rFont val="宋体"/>
        <family val="3"/>
        <charset val="134"/>
      </rPr>
      <t>确认测试人员</t>
    </r>
  </si>
  <si>
    <r>
      <rPr>
        <sz val="10"/>
        <rFont val="宋体"/>
        <family val="3"/>
        <charset val="134"/>
      </rPr>
      <t>配置管理人员</t>
    </r>
  </si>
  <si>
    <r>
      <rPr>
        <sz val="10"/>
        <rFont val="宋体"/>
        <family val="3"/>
        <charset val="134"/>
      </rPr>
      <t>产品保证人员</t>
    </r>
  </si>
  <si>
    <r>
      <rPr>
        <sz val="10"/>
        <rFont val="宋体"/>
        <family val="3"/>
        <charset val="134"/>
      </rPr>
      <t>估算的总代码规模（行）</t>
    </r>
  </si>
  <si>
    <r>
      <rPr>
        <sz val="10"/>
        <rFont val="宋体"/>
        <family val="3"/>
        <charset val="134"/>
      </rPr>
      <t>估算的变更代码规模（行）</t>
    </r>
  </si>
  <si>
    <r>
      <rPr>
        <sz val="10"/>
        <rFont val="宋体"/>
        <family val="3"/>
        <charset val="134"/>
      </rPr>
      <t>实际的总代码规模（行）</t>
    </r>
  </si>
  <si>
    <r>
      <rPr>
        <sz val="10"/>
        <rFont val="宋体"/>
        <family val="3"/>
        <charset val="134"/>
      </rPr>
      <t>实际的变更代码规模（行）</t>
    </r>
  </si>
  <si>
    <t>复用代码规模（OS构件）</t>
  </si>
  <si>
    <r>
      <rPr>
        <sz val="10"/>
        <rFont val="宋体"/>
        <family val="3"/>
        <charset val="134"/>
      </rPr>
      <t>代码复用率（</t>
    </r>
    <r>
      <rPr>
        <sz val="10"/>
        <rFont val="Times New Roman"/>
        <family val="1"/>
      </rPr>
      <t>OS</t>
    </r>
    <r>
      <rPr>
        <sz val="10"/>
        <rFont val="宋体"/>
        <family val="3"/>
        <charset val="134"/>
      </rPr>
      <t>构件）（</t>
    </r>
    <r>
      <rPr>
        <sz val="10"/>
        <rFont val="Times New Roman"/>
        <family val="1"/>
      </rPr>
      <t>%</t>
    </r>
    <r>
      <rPr>
        <sz val="10"/>
        <rFont val="宋体"/>
        <family val="3"/>
        <charset val="134"/>
      </rPr>
      <t>）</t>
    </r>
  </si>
  <si>
    <r>
      <rPr>
        <sz val="10"/>
        <rFont val="宋体"/>
        <family val="3"/>
        <charset val="134"/>
      </rPr>
      <t>代码复用率（继承基线）（</t>
    </r>
    <r>
      <rPr>
        <sz val="10"/>
        <rFont val="Times New Roman"/>
        <family val="1"/>
      </rPr>
      <t>%</t>
    </r>
    <r>
      <rPr>
        <sz val="10"/>
        <rFont val="宋体"/>
        <family val="3"/>
        <charset val="134"/>
      </rPr>
      <t>）</t>
    </r>
  </si>
  <si>
    <r>
      <rPr>
        <sz val="10"/>
        <rFont val="宋体"/>
        <family val="3"/>
        <charset val="134"/>
      </rPr>
      <t>实际的代码变更比率（</t>
    </r>
    <r>
      <rPr>
        <sz val="10"/>
        <rFont val="Times New Roman"/>
        <family val="1"/>
      </rPr>
      <t>%</t>
    </r>
    <r>
      <rPr>
        <sz val="10"/>
        <rFont val="宋体"/>
        <family val="3"/>
        <charset val="134"/>
      </rPr>
      <t>）</t>
    </r>
  </si>
  <si>
    <r>
      <rPr>
        <sz val="10"/>
        <rFont val="宋体"/>
        <family val="3"/>
        <charset val="134"/>
      </rPr>
      <t>需求总数（个）</t>
    </r>
  </si>
  <si>
    <r>
      <rPr>
        <sz val="10"/>
        <rFont val="宋体"/>
        <family val="3"/>
        <charset val="134"/>
      </rPr>
      <t>变更需求数（个）</t>
    </r>
  </si>
  <si>
    <r>
      <rPr>
        <sz val="10"/>
        <rFont val="宋体"/>
        <family val="3"/>
        <charset val="134"/>
      </rPr>
      <t>复用需求数（最终版）（个）</t>
    </r>
  </si>
  <si>
    <r>
      <rPr>
        <sz val="10"/>
        <rFont val="宋体"/>
        <family val="3"/>
        <charset val="134"/>
      </rPr>
      <t>需求变更率（</t>
    </r>
    <r>
      <rPr>
        <sz val="10"/>
        <rFont val="Times New Roman"/>
        <family val="1"/>
      </rPr>
      <t>%</t>
    </r>
    <r>
      <rPr>
        <sz val="10"/>
        <rFont val="宋体"/>
        <family val="3"/>
        <charset val="134"/>
      </rPr>
      <t>）</t>
    </r>
  </si>
  <si>
    <r>
      <rPr>
        <sz val="10"/>
        <rFont val="宋体"/>
        <family val="3"/>
        <charset val="134"/>
      </rPr>
      <t>需求复用率</t>
    </r>
    <r>
      <rPr>
        <sz val="10"/>
        <rFont val="Times New Roman"/>
        <family val="1"/>
      </rPr>
      <t>(%)</t>
    </r>
  </si>
  <si>
    <r>
      <rPr>
        <sz val="10"/>
        <rFont val="宋体"/>
        <family val="3"/>
        <charset val="134"/>
      </rPr>
      <t>需求分析计划工作量（人时）</t>
    </r>
  </si>
  <si>
    <r>
      <rPr>
        <sz val="10"/>
        <rFont val="宋体"/>
        <family val="3"/>
        <charset val="134"/>
      </rPr>
      <t>需求分析实际工作量（人时）</t>
    </r>
  </si>
  <si>
    <r>
      <rPr>
        <sz val="10"/>
        <rFont val="宋体"/>
        <family val="3"/>
        <charset val="134"/>
      </rPr>
      <t>计划开始时间（</t>
    </r>
    <r>
      <rPr>
        <sz val="10"/>
        <rFont val="Times New Roman"/>
        <family val="1"/>
      </rPr>
      <t>YY-MM-DD</t>
    </r>
    <r>
      <rPr>
        <sz val="10"/>
        <rFont val="宋体"/>
        <family val="3"/>
        <charset val="134"/>
      </rPr>
      <t>）</t>
    </r>
  </si>
  <si>
    <r>
      <rPr>
        <sz val="10"/>
        <rFont val="宋体"/>
        <family val="3"/>
        <charset val="134"/>
      </rPr>
      <t>实际开始时间（</t>
    </r>
    <r>
      <rPr>
        <sz val="10"/>
        <rFont val="Times New Roman"/>
        <family val="1"/>
      </rPr>
      <t>YY-MM-DD</t>
    </r>
    <r>
      <rPr>
        <sz val="10"/>
        <rFont val="宋体"/>
        <family val="3"/>
        <charset val="134"/>
      </rPr>
      <t>）</t>
    </r>
  </si>
  <si>
    <r>
      <rPr>
        <sz val="10"/>
        <rFont val="宋体"/>
        <family val="3"/>
        <charset val="134"/>
      </rPr>
      <t>计划结束时间（</t>
    </r>
    <r>
      <rPr>
        <sz val="10"/>
        <rFont val="Times New Roman"/>
        <family val="1"/>
      </rPr>
      <t>YY-MM-DD</t>
    </r>
    <r>
      <rPr>
        <sz val="10"/>
        <rFont val="宋体"/>
        <family val="3"/>
        <charset val="134"/>
      </rPr>
      <t>）</t>
    </r>
  </si>
  <si>
    <r>
      <rPr>
        <sz val="10"/>
        <rFont val="宋体"/>
        <family val="3"/>
        <charset val="134"/>
      </rPr>
      <t>实际结束时间（</t>
    </r>
    <r>
      <rPr>
        <sz val="10"/>
        <rFont val="Times New Roman"/>
        <family val="1"/>
      </rPr>
      <t>YY-MM-DD</t>
    </r>
    <r>
      <rPr>
        <sz val="10"/>
        <rFont val="宋体"/>
        <family val="3"/>
        <charset val="134"/>
      </rPr>
      <t>）</t>
    </r>
  </si>
  <si>
    <r>
      <rPr>
        <sz val="10"/>
        <rFont val="宋体"/>
        <family val="3"/>
        <charset val="134"/>
      </rPr>
      <t>需求分析工期累计偏差率（</t>
    </r>
    <r>
      <rPr>
        <sz val="10"/>
        <rFont val="Times New Roman"/>
        <family val="1"/>
      </rPr>
      <t>%</t>
    </r>
    <r>
      <rPr>
        <sz val="10"/>
        <rFont val="宋体"/>
        <family val="3"/>
        <charset val="134"/>
      </rPr>
      <t>）</t>
    </r>
  </si>
  <si>
    <r>
      <rPr>
        <sz val="10"/>
        <rFont val="宋体"/>
        <family val="3"/>
        <charset val="134"/>
      </rPr>
      <t>需求分析工作量偏差率（</t>
    </r>
    <r>
      <rPr>
        <sz val="10"/>
        <rFont val="Times New Roman"/>
        <family val="1"/>
      </rPr>
      <t>%</t>
    </r>
    <r>
      <rPr>
        <sz val="10"/>
        <rFont val="宋体"/>
        <family val="3"/>
        <charset val="134"/>
      </rPr>
      <t>）</t>
    </r>
  </si>
  <si>
    <r>
      <rPr>
        <sz val="10"/>
        <rFont val="宋体"/>
        <family val="3"/>
        <charset val="134"/>
      </rPr>
      <t>需求分析进度累计偏差率（</t>
    </r>
    <r>
      <rPr>
        <sz val="10"/>
        <rFont val="Times New Roman"/>
        <family val="1"/>
      </rPr>
      <t>%</t>
    </r>
    <r>
      <rPr>
        <sz val="10"/>
        <rFont val="宋体"/>
        <family val="3"/>
        <charset val="134"/>
      </rPr>
      <t>）</t>
    </r>
  </si>
  <si>
    <r>
      <rPr>
        <sz val="10"/>
        <rFont val="宋体"/>
        <family val="3"/>
        <charset val="134"/>
      </rPr>
      <t>总模块数（个）</t>
    </r>
  </si>
  <si>
    <r>
      <rPr>
        <sz val="10"/>
        <rFont val="宋体"/>
        <family val="3"/>
        <charset val="134"/>
      </rPr>
      <t>新增及修订模块数（个）</t>
    </r>
  </si>
  <si>
    <r>
      <rPr>
        <sz val="10"/>
        <rFont val="宋体"/>
        <family val="3"/>
        <charset val="134"/>
      </rPr>
      <t>模块复用率</t>
    </r>
    <r>
      <rPr>
        <sz val="10"/>
        <rFont val="Times New Roman"/>
        <family val="1"/>
      </rPr>
      <t>(%)</t>
    </r>
  </si>
  <si>
    <r>
      <rPr>
        <sz val="10"/>
        <rFont val="宋体"/>
        <family val="3"/>
        <charset val="134"/>
      </rPr>
      <t>设计编码计划工作量（人时）</t>
    </r>
  </si>
  <si>
    <r>
      <rPr>
        <sz val="10"/>
        <rFont val="宋体"/>
        <family val="3"/>
        <charset val="134"/>
      </rPr>
      <t>设计编码实际工作量（人时）</t>
    </r>
  </si>
  <si>
    <r>
      <rPr>
        <sz val="10"/>
        <rFont val="宋体"/>
        <family val="3"/>
        <charset val="134"/>
      </rPr>
      <t>设计编码工期累计偏差率（</t>
    </r>
    <r>
      <rPr>
        <sz val="10"/>
        <rFont val="Times New Roman"/>
        <family val="1"/>
      </rPr>
      <t>%</t>
    </r>
    <r>
      <rPr>
        <sz val="10"/>
        <rFont val="宋体"/>
        <family val="3"/>
        <charset val="134"/>
      </rPr>
      <t>）</t>
    </r>
  </si>
  <si>
    <r>
      <rPr>
        <sz val="10"/>
        <rFont val="宋体"/>
        <family val="3"/>
        <charset val="134"/>
      </rPr>
      <t>设计编码工作量偏差率（</t>
    </r>
    <r>
      <rPr>
        <sz val="10"/>
        <rFont val="Times New Roman"/>
        <family val="1"/>
      </rPr>
      <t>%</t>
    </r>
    <r>
      <rPr>
        <sz val="10"/>
        <rFont val="宋体"/>
        <family val="3"/>
        <charset val="134"/>
      </rPr>
      <t>）</t>
    </r>
  </si>
  <si>
    <r>
      <rPr>
        <sz val="10"/>
        <rFont val="宋体"/>
        <family val="3"/>
        <charset val="134"/>
      </rPr>
      <t>设计编码进度偏差率（</t>
    </r>
    <r>
      <rPr>
        <sz val="10"/>
        <rFont val="Times New Roman"/>
        <family val="1"/>
      </rPr>
      <t>%</t>
    </r>
    <r>
      <rPr>
        <sz val="10"/>
        <rFont val="宋体"/>
        <family val="3"/>
        <charset val="134"/>
      </rPr>
      <t>）</t>
    </r>
  </si>
  <si>
    <r>
      <rPr>
        <sz val="10"/>
        <rFont val="宋体"/>
        <family val="3"/>
        <charset val="134"/>
      </rPr>
      <t>走查类型</t>
    </r>
  </si>
  <si>
    <r>
      <rPr>
        <sz val="10"/>
        <rFont val="宋体"/>
        <family val="3"/>
        <charset val="134"/>
      </rPr>
      <t>走查代码规模（行）</t>
    </r>
  </si>
  <si>
    <r>
      <rPr>
        <sz val="10"/>
        <rFont val="宋体"/>
        <family val="3"/>
        <charset val="134"/>
      </rPr>
      <t>走查发现缺陷数（个）</t>
    </r>
  </si>
  <si>
    <r>
      <rPr>
        <sz val="10"/>
        <rFont val="宋体"/>
        <family val="3"/>
        <charset val="134"/>
      </rPr>
      <t>走查实际工作量（人时）</t>
    </r>
  </si>
  <si>
    <r>
      <rPr>
        <sz val="10"/>
        <rFont val="宋体"/>
        <family val="3"/>
        <charset val="134"/>
      </rPr>
      <t>走查人员</t>
    </r>
  </si>
  <si>
    <r>
      <rPr>
        <sz val="10"/>
        <rFont val="宋体"/>
        <family val="3"/>
        <charset val="134"/>
      </rPr>
      <t>走查缺陷密度（个</t>
    </r>
    <r>
      <rPr>
        <sz val="10"/>
        <rFont val="Times New Roman"/>
        <family val="1"/>
      </rPr>
      <t>/</t>
    </r>
    <r>
      <rPr>
        <sz val="10"/>
        <rFont val="宋体"/>
        <family val="3"/>
        <charset val="134"/>
      </rPr>
      <t>千行）</t>
    </r>
  </si>
  <si>
    <r>
      <rPr>
        <sz val="10"/>
        <rFont val="宋体"/>
        <family val="3"/>
        <charset val="134"/>
      </rPr>
      <t>单位规模的走查工作量（人时</t>
    </r>
    <r>
      <rPr>
        <sz val="10"/>
        <rFont val="Times New Roman"/>
        <family val="1"/>
      </rPr>
      <t>/</t>
    </r>
    <r>
      <rPr>
        <sz val="10"/>
        <rFont val="宋体"/>
        <family val="3"/>
        <charset val="134"/>
      </rPr>
      <t>千行）</t>
    </r>
  </si>
  <si>
    <r>
      <rPr>
        <sz val="10"/>
        <rFont val="宋体"/>
        <family val="3"/>
        <charset val="134"/>
      </rPr>
      <t>单元测试发现缺陷数（个）</t>
    </r>
  </si>
  <si>
    <r>
      <rPr>
        <sz val="10"/>
        <rFont val="宋体"/>
        <family val="3"/>
        <charset val="134"/>
      </rPr>
      <t>单元测试用例数（个）</t>
    </r>
  </si>
  <si>
    <r>
      <rPr>
        <sz val="10"/>
        <rFont val="宋体"/>
        <family val="3"/>
        <charset val="134"/>
      </rPr>
      <t>单元测试模块数（个）</t>
    </r>
  </si>
  <si>
    <r>
      <rPr>
        <sz val="10"/>
        <rFont val="宋体"/>
        <family val="3"/>
        <charset val="134"/>
      </rPr>
      <t>单元测试计划工作量（人时）</t>
    </r>
  </si>
  <si>
    <r>
      <rPr>
        <sz val="10"/>
        <rFont val="宋体"/>
        <family val="3"/>
        <charset val="134"/>
      </rPr>
      <t>单元测试实际工作量（人时）</t>
    </r>
  </si>
  <si>
    <r>
      <rPr>
        <sz val="10"/>
        <rFont val="宋体"/>
        <family val="3"/>
        <charset val="134"/>
      </rPr>
      <t>单元测试缺陷密度（个</t>
    </r>
    <r>
      <rPr>
        <sz val="10"/>
        <rFont val="Times New Roman"/>
        <family val="1"/>
      </rPr>
      <t>/</t>
    </r>
    <r>
      <rPr>
        <sz val="10"/>
        <rFont val="宋体"/>
        <family val="3"/>
        <charset val="134"/>
      </rPr>
      <t>模块）</t>
    </r>
  </si>
  <si>
    <r>
      <rPr>
        <sz val="10"/>
        <rFont val="宋体"/>
        <family val="3"/>
        <charset val="134"/>
      </rPr>
      <t>单元测试用例密度（个</t>
    </r>
    <r>
      <rPr>
        <sz val="10"/>
        <rFont val="Times New Roman"/>
        <family val="1"/>
      </rPr>
      <t>/</t>
    </r>
    <r>
      <rPr>
        <sz val="10"/>
        <rFont val="宋体"/>
        <family val="3"/>
        <charset val="134"/>
      </rPr>
      <t>模块）</t>
    </r>
  </si>
  <si>
    <r>
      <rPr>
        <sz val="10"/>
        <rFont val="宋体"/>
        <family val="3"/>
        <charset val="134"/>
      </rPr>
      <t>单位规模的单元测试工作量（人时</t>
    </r>
    <r>
      <rPr>
        <sz val="10"/>
        <rFont val="Times New Roman"/>
        <family val="1"/>
      </rPr>
      <t>/</t>
    </r>
    <r>
      <rPr>
        <sz val="10"/>
        <rFont val="宋体"/>
        <family val="3"/>
        <charset val="134"/>
      </rPr>
      <t>模块）</t>
    </r>
  </si>
  <si>
    <r>
      <rPr>
        <sz val="10"/>
        <rFont val="宋体"/>
        <family val="3"/>
        <charset val="134"/>
      </rPr>
      <t>单元测试工期累计偏差率（</t>
    </r>
    <r>
      <rPr>
        <sz val="10"/>
        <rFont val="Times New Roman"/>
        <family val="1"/>
      </rPr>
      <t>%</t>
    </r>
    <r>
      <rPr>
        <sz val="10"/>
        <rFont val="宋体"/>
        <family val="3"/>
        <charset val="134"/>
      </rPr>
      <t>）</t>
    </r>
  </si>
  <si>
    <r>
      <rPr>
        <sz val="10"/>
        <rFont val="宋体"/>
        <family val="3"/>
        <charset val="134"/>
      </rPr>
      <t>单元测试工作量偏差率（</t>
    </r>
    <r>
      <rPr>
        <sz val="10"/>
        <rFont val="Times New Roman"/>
        <family val="1"/>
      </rPr>
      <t>%</t>
    </r>
    <r>
      <rPr>
        <sz val="10"/>
        <rFont val="宋体"/>
        <family val="3"/>
        <charset val="134"/>
      </rPr>
      <t>）</t>
    </r>
  </si>
  <si>
    <r>
      <rPr>
        <sz val="10"/>
        <rFont val="宋体"/>
        <family val="3"/>
        <charset val="134"/>
      </rPr>
      <t>单元测试进度偏差率（</t>
    </r>
    <r>
      <rPr>
        <sz val="10"/>
        <rFont val="Times New Roman"/>
        <family val="1"/>
      </rPr>
      <t>%</t>
    </r>
    <r>
      <rPr>
        <sz val="10"/>
        <rFont val="宋体"/>
        <family val="3"/>
        <charset val="134"/>
      </rPr>
      <t>）</t>
    </r>
  </si>
  <si>
    <r>
      <rPr>
        <sz val="10"/>
        <rFont val="宋体"/>
        <family val="3"/>
        <charset val="134"/>
      </rPr>
      <t>组装测试发现缺陷数（个）</t>
    </r>
  </si>
  <si>
    <r>
      <rPr>
        <sz val="10"/>
        <rFont val="宋体"/>
        <family val="3"/>
        <charset val="134"/>
      </rPr>
      <t>组装测试用例数（个）</t>
    </r>
  </si>
  <si>
    <r>
      <rPr>
        <sz val="10"/>
        <rFont val="宋体"/>
        <family val="3"/>
        <charset val="134"/>
      </rPr>
      <t>组装测试计划工作量（人时）</t>
    </r>
  </si>
  <si>
    <r>
      <rPr>
        <sz val="10"/>
        <rFont val="宋体"/>
        <family val="3"/>
        <charset val="134"/>
      </rPr>
      <t>组装测试实际工作量（人时）</t>
    </r>
  </si>
  <si>
    <r>
      <rPr>
        <sz val="10"/>
        <rFont val="宋体"/>
        <family val="3"/>
        <charset val="134"/>
      </rPr>
      <t>组装测试缺陷密度（个</t>
    </r>
    <r>
      <rPr>
        <sz val="10"/>
        <rFont val="Times New Roman"/>
        <family val="1"/>
      </rPr>
      <t>/</t>
    </r>
    <r>
      <rPr>
        <sz val="10"/>
        <rFont val="宋体"/>
        <family val="3"/>
        <charset val="134"/>
      </rPr>
      <t>千行）</t>
    </r>
  </si>
  <si>
    <r>
      <rPr>
        <sz val="10"/>
        <rFont val="宋体"/>
        <family val="3"/>
        <charset val="134"/>
      </rPr>
      <t>组装测试用例密度（个</t>
    </r>
    <r>
      <rPr>
        <sz val="10"/>
        <rFont val="Times New Roman"/>
        <family val="1"/>
      </rPr>
      <t>/</t>
    </r>
    <r>
      <rPr>
        <sz val="10"/>
        <rFont val="宋体"/>
        <family val="3"/>
        <charset val="134"/>
      </rPr>
      <t>千行）</t>
    </r>
  </si>
  <si>
    <r>
      <rPr>
        <sz val="10"/>
        <rFont val="宋体"/>
        <family val="3"/>
        <charset val="134"/>
      </rPr>
      <t>单位规模的组装测试工作量（人时</t>
    </r>
    <r>
      <rPr>
        <sz val="10"/>
        <rFont val="Times New Roman"/>
        <family val="1"/>
      </rPr>
      <t>/</t>
    </r>
    <r>
      <rPr>
        <sz val="10"/>
        <rFont val="宋体"/>
        <family val="3"/>
        <charset val="134"/>
      </rPr>
      <t>千行）</t>
    </r>
  </si>
  <si>
    <r>
      <rPr>
        <sz val="10"/>
        <rFont val="宋体"/>
        <family val="3"/>
        <charset val="134"/>
      </rPr>
      <t>组装测试工期累计偏差率（</t>
    </r>
    <r>
      <rPr>
        <sz val="10"/>
        <rFont val="Times New Roman"/>
        <family val="1"/>
      </rPr>
      <t>%</t>
    </r>
    <r>
      <rPr>
        <sz val="10"/>
        <rFont val="宋体"/>
        <family val="3"/>
        <charset val="134"/>
      </rPr>
      <t>）</t>
    </r>
  </si>
  <si>
    <r>
      <rPr>
        <sz val="10"/>
        <rFont val="宋体"/>
        <family val="3"/>
        <charset val="134"/>
      </rPr>
      <t>组装测试工作量偏差率（</t>
    </r>
    <r>
      <rPr>
        <sz val="10"/>
        <rFont val="Times New Roman"/>
        <family val="1"/>
      </rPr>
      <t>%</t>
    </r>
    <r>
      <rPr>
        <sz val="10"/>
        <rFont val="宋体"/>
        <family val="3"/>
        <charset val="134"/>
      </rPr>
      <t>）</t>
    </r>
  </si>
  <si>
    <r>
      <rPr>
        <sz val="10"/>
        <rFont val="宋体"/>
        <family val="3"/>
        <charset val="134"/>
      </rPr>
      <t>组装测试进度偏差率（</t>
    </r>
    <r>
      <rPr>
        <sz val="10"/>
        <rFont val="Times New Roman"/>
        <family val="1"/>
      </rPr>
      <t>%</t>
    </r>
    <r>
      <rPr>
        <sz val="10"/>
        <rFont val="宋体"/>
        <family val="3"/>
        <charset val="134"/>
      </rPr>
      <t>）</t>
    </r>
  </si>
  <si>
    <r>
      <rPr>
        <sz val="10"/>
        <rFont val="宋体"/>
        <family val="3"/>
        <charset val="134"/>
      </rPr>
      <t>确认测试发现缺陷数（个）</t>
    </r>
  </si>
  <si>
    <r>
      <rPr>
        <sz val="10"/>
        <rFont val="宋体"/>
        <family val="3"/>
        <charset val="134"/>
      </rPr>
      <t>确认测试用例数（个）</t>
    </r>
  </si>
  <si>
    <r>
      <rPr>
        <sz val="10"/>
        <rFont val="宋体"/>
        <family val="3"/>
        <charset val="134"/>
      </rPr>
      <t>确认测试类型</t>
    </r>
  </si>
  <si>
    <r>
      <rPr>
        <sz val="10"/>
        <rFont val="宋体"/>
        <family val="3"/>
        <charset val="134"/>
      </rPr>
      <t>确认测试计划工作量（人时）</t>
    </r>
  </si>
  <si>
    <r>
      <rPr>
        <sz val="10"/>
        <rFont val="宋体"/>
        <family val="3"/>
        <charset val="134"/>
      </rPr>
      <t>确认测试实际工作量（人时）</t>
    </r>
  </si>
  <si>
    <r>
      <rPr>
        <sz val="10"/>
        <rFont val="宋体"/>
        <family val="3"/>
        <charset val="134"/>
      </rPr>
      <t>确认测试缺陷密度（个</t>
    </r>
    <r>
      <rPr>
        <sz val="10"/>
        <rFont val="Times New Roman"/>
        <family val="1"/>
      </rPr>
      <t>/</t>
    </r>
    <r>
      <rPr>
        <sz val="10"/>
        <rFont val="宋体"/>
        <family val="3"/>
        <charset val="134"/>
      </rPr>
      <t>千行）</t>
    </r>
  </si>
  <si>
    <r>
      <rPr>
        <sz val="10"/>
        <rFont val="宋体"/>
        <family val="3"/>
        <charset val="134"/>
      </rPr>
      <t>确认测试用例密度（个</t>
    </r>
    <r>
      <rPr>
        <sz val="10"/>
        <rFont val="Times New Roman"/>
        <family val="1"/>
      </rPr>
      <t>/</t>
    </r>
    <r>
      <rPr>
        <sz val="10"/>
        <rFont val="宋体"/>
        <family val="3"/>
        <charset val="134"/>
      </rPr>
      <t>千行）</t>
    </r>
  </si>
  <si>
    <r>
      <rPr>
        <sz val="10"/>
        <rFont val="宋体"/>
        <family val="3"/>
        <charset val="134"/>
      </rPr>
      <t>单位规模的确认测试工作量（人时</t>
    </r>
    <r>
      <rPr>
        <sz val="10"/>
        <rFont val="Times New Roman"/>
        <family val="1"/>
      </rPr>
      <t>/</t>
    </r>
    <r>
      <rPr>
        <sz val="10"/>
        <rFont val="宋体"/>
        <family val="3"/>
        <charset val="134"/>
      </rPr>
      <t>千行）</t>
    </r>
  </si>
  <si>
    <r>
      <rPr>
        <sz val="10"/>
        <rFont val="宋体"/>
        <family val="3"/>
        <charset val="134"/>
      </rPr>
      <t>确认测试工期累计偏差率（</t>
    </r>
    <r>
      <rPr>
        <sz val="10"/>
        <rFont val="Times New Roman"/>
        <family val="1"/>
      </rPr>
      <t>%</t>
    </r>
    <r>
      <rPr>
        <sz val="10"/>
        <rFont val="宋体"/>
        <family val="3"/>
        <charset val="134"/>
      </rPr>
      <t>）</t>
    </r>
  </si>
  <si>
    <r>
      <rPr>
        <sz val="10"/>
        <rFont val="宋体"/>
        <family val="3"/>
        <charset val="134"/>
      </rPr>
      <t>确认测试工作量偏差率（</t>
    </r>
    <r>
      <rPr>
        <sz val="10"/>
        <rFont val="Times New Roman"/>
        <family val="1"/>
      </rPr>
      <t>%</t>
    </r>
    <r>
      <rPr>
        <sz val="10"/>
        <rFont val="宋体"/>
        <family val="3"/>
        <charset val="134"/>
      </rPr>
      <t>）</t>
    </r>
  </si>
  <si>
    <r>
      <rPr>
        <sz val="10"/>
        <rFont val="宋体"/>
        <family val="3"/>
        <charset val="134"/>
      </rPr>
      <t>确认测试进度偏差率（</t>
    </r>
    <r>
      <rPr>
        <sz val="10"/>
        <rFont val="Times New Roman"/>
        <family val="1"/>
      </rPr>
      <t>%</t>
    </r>
    <r>
      <rPr>
        <sz val="10"/>
        <rFont val="宋体"/>
        <family val="3"/>
        <charset val="134"/>
      </rPr>
      <t>）</t>
    </r>
  </si>
  <si>
    <r>
      <rPr>
        <sz val="10"/>
        <rFont val="宋体"/>
        <family val="3"/>
        <charset val="134"/>
      </rPr>
      <t>评审类型</t>
    </r>
  </si>
  <si>
    <r>
      <rPr>
        <sz val="10"/>
        <rFont val="宋体"/>
        <family val="3"/>
        <charset val="134"/>
      </rPr>
      <t>需求分析评审缺陷数（个）</t>
    </r>
  </si>
  <si>
    <r>
      <rPr>
        <sz val="10"/>
        <rFont val="宋体"/>
        <family val="3"/>
        <charset val="134"/>
      </rPr>
      <t>需求分析文档规模（需求数）</t>
    </r>
  </si>
  <si>
    <r>
      <rPr>
        <sz val="10"/>
        <rFont val="宋体"/>
        <family val="3"/>
        <charset val="134"/>
      </rPr>
      <t>需求分析评审缺陷密度（个</t>
    </r>
    <r>
      <rPr>
        <sz val="10"/>
        <rFont val="Times New Roman"/>
        <family val="1"/>
      </rPr>
      <t>/</t>
    </r>
    <r>
      <rPr>
        <sz val="10"/>
        <rFont val="宋体"/>
        <family val="3"/>
        <charset val="134"/>
      </rPr>
      <t>需求数）</t>
    </r>
  </si>
  <si>
    <r>
      <rPr>
        <sz val="10"/>
        <rFont val="宋体"/>
        <family val="3"/>
        <charset val="134"/>
      </rPr>
      <t>需求分析评审工作量（人时）</t>
    </r>
  </si>
  <si>
    <r>
      <rPr>
        <sz val="10"/>
        <rFont val="宋体"/>
        <family val="3"/>
        <charset val="134"/>
      </rPr>
      <t>需求分析评审速度（个</t>
    </r>
    <r>
      <rPr>
        <sz val="10"/>
        <rFont val="Times New Roman"/>
        <family val="1"/>
      </rPr>
      <t>/</t>
    </r>
    <r>
      <rPr>
        <sz val="10"/>
        <rFont val="宋体"/>
        <family val="3"/>
        <charset val="134"/>
      </rPr>
      <t>人时）</t>
    </r>
  </si>
  <si>
    <r>
      <rPr>
        <sz val="10"/>
        <rFont val="宋体"/>
        <family val="3"/>
        <charset val="134"/>
      </rPr>
      <t>概要设计评审缺陷数（个）</t>
    </r>
  </si>
  <si>
    <r>
      <rPr>
        <sz val="10"/>
        <rFont val="宋体"/>
        <family val="3"/>
        <charset val="134"/>
      </rPr>
      <t>概要设计文档规模（模块数）</t>
    </r>
  </si>
  <si>
    <r>
      <rPr>
        <sz val="10"/>
        <rFont val="宋体"/>
        <family val="3"/>
        <charset val="134"/>
      </rPr>
      <t>概要设计评审缺陷密度（个</t>
    </r>
    <r>
      <rPr>
        <sz val="10"/>
        <rFont val="Times New Roman"/>
        <family val="1"/>
      </rPr>
      <t>/</t>
    </r>
    <r>
      <rPr>
        <sz val="10"/>
        <rFont val="宋体"/>
        <family val="3"/>
        <charset val="134"/>
      </rPr>
      <t>模块数）</t>
    </r>
  </si>
  <si>
    <r>
      <rPr>
        <sz val="10"/>
        <rFont val="宋体"/>
        <family val="3"/>
        <charset val="134"/>
      </rPr>
      <t>概要设计文档评审工作量（人时）</t>
    </r>
  </si>
  <si>
    <r>
      <rPr>
        <sz val="10"/>
        <rFont val="宋体"/>
        <family val="3"/>
        <charset val="134"/>
      </rPr>
      <t>概要设计评审速度（个</t>
    </r>
    <r>
      <rPr>
        <sz val="10"/>
        <rFont val="Times New Roman"/>
        <family val="1"/>
      </rPr>
      <t>/</t>
    </r>
    <r>
      <rPr>
        <sz val="10"/>
        <rFont val="宋体"/>
        <family val="3"/>
        <charset val="134"/>
      </rPr>
      <t>人时）</t>
    </r>
  </si>
  <si>
    <r>
      <rPr>
        <sz val="10"/>
        <rFont val="宋体"/>
        <family val="3"/>
        <charset val="134"/>
      </rPr>
      <t>详细设计评审缺陷数（个）</t>
    </r>
  </si>
  <si>
    <r>
      <rPr>
        <sz val="10"/>
        <rFont val="宋体"/>
        <family val="3"/>
        <charset val="134"/>
      </rPr>
      <t>详细设计文档规模（模块数）</t>
    </r>
  </si>
  <si>
    <r>
      <rPr>
        <sz val="10"/>
        <rFont val="宋体"/>
        <family val="3"/>
        <charset val="134"/>
      </rPr>
      <t>详细设计评审缺陷密度（个</t>
    </r>
    <r>
      <rPr>
        <sz val="10"/>
        <rFont val="Times New Roman"/>
        <family val="1"/>
      </rPr>
      <t>/</t>
    </r>
    <r>
      <rPr>
        <sz val="10"/>
        <rFont val="宋体"/>
        <family val="3"/>
        <charset val="134"/>
      </rPr>
      <t>模块数）</t>
    </r>
  </si>
  <si>
    <r>
      <rPr>
        <sz val="10"/>
        <rFont val="宋体"/>
        <family val="3"/>
        <charset val="134"/>
      </rPr>
      <t>详细设计文档工作量（人时）</t>
    </r>
  </si>
  <si>
    <r>
      <rPr>
        <sz val="10"/>
        <rFont val="宋体"/>
        <family val="3"/>
        <charset val="134"/>
      </rPr>
      <t>详细设计评审速度（个</t>
    </r>
    <r>
      <rPr>
        <sz val="10"/>
        <rFont val="Times New Roman"/>
        <family val="1"/>
      </rPr>
      <t>/</t>
    </r>
    <r>
      <rPr>
        <sz val="10"/>
        <rFont val="宋体"/>
        <family val="3"/>
        <charset val="134"/>
      </rPr>
      <t>人时）</t>
    </r>
  </si>
  <si>
    <r>
      <rPr>
        <sz val="10"/>
        <rFont val="宋体"/>
        <family val="3"/>
        <charset val="134"/>
      </rPr>
      <t>确认测试说明评审缺陷数（个）</t>
    </r>
  </si>
  <si>
    <r>
      <rPr>
        <sz val="10"/>
        <rFont val="宋体"/>
        <family val="3"/>
        <charset val="134"/>
      </rPr>
      <t>确认测试说明文档规模（用例数）</t>
    </r>
  </si>
  <si>
    <r>
      <rPr>
        <sz val="10"/>
        <rFont val="宋体"/>
        <family val="3"/>
        <charset val="134"/>
      </rPr>
      <t>确认测试说明评审缺陷密度（个</t>
    </r>
    <r>
      <rPr>
        <sz val="10"/>
        <rFont val="Times New Roman"/>
        <family val="1"/>
      </rPr>
      <t>/</t>
    </r>
    <r>
      <rPr>
        <sz val="10"/>
        <rFont val="宋体"/>
        <family val="3"/>
        <charset val="134"/>
      </rPr>
      <t>用例数）</t>
    </r>
  </si>
  <si>
    <r>
      <rPr>
        <sz val="10"/>
        <rFont val="宋体"/>
        <family val="3"/>
        <charset val="134"/>
      </rPr>
      <t>确认测试说明工作量（人时）</t>
    </r>
  </si>
  <si>
    <r>
      <rPr>
        <sz val="10"/>
        <rFont val="宋体"/>
        <family val="3"/>
        <charset val="134"/>
      </rPr>
      <t>确认测试说明评审速度（个</t>
    </r>
    <r>
      <rPr>
        <sz val="10"/>
        <rFont val="Times New Roman"/>
        <family val="1"/>
      </rPr>
      <t>/</t>
    </r>
    <r>
      <rPr>
        <sz val="10"/>
        <rFont val="宋体"/>
        <family val="3"/>
        <charset val="134"/>
      </rPr>
      <t>人时）</t>
    </r>
  </si>
  <si>
    <r>
      <rPr>
        <sz val="10"/>
        <rFont val="宋体"/>
        <family val="3"/>
        <charset val="134"/>
      </rPr>
      <t>确认测试报告评审缺陷数（个）</t>
    </r>
  </si>
  <si>
    <r>
      <rPr>
        <sz val="10"/>
        <rFont val="宋体"/>
        <family val="3"/>
        <charset val="134"/>
      </rPr>
      <t>确认测试报告文档规模（用例数）</t>
    </r>
  </si>
  <si>
    <r>
      <rPr>
        <sz val="10"/>
        <rFont val="宋体"/>
        <family val="3"/>
        <charset val="134"/>
      </rPr>
      <t>确认测试报告评审缺陷密度（个</t>
    </r>
    <r>
      <rPr>
        <sz val="10"/>
        <rFont val="Times New Roman"/>
        <family val="1"/>
      </rPr>
      <t>/</t>
    </r>
    <r>
      <rPr>
        <sz val="10"/>
        <rFont val="宋体"/>
        <family val="3"/>
        <charset val="134"/>
      </rPr>
      <t>用例数）</t>
    </r>
  </si>
  <si>
    <r>
      <rPr>
        <sz val="10"/>
        <rFont val="宋体"/>
        <family val="3"/>
        <charset val="134"/>
      </rPr>
      <t>确认测试报告工作量（人时）</t>
    </r>
  </si>
  <si>
    <r>
      <rPr>
        <sz val="10"/>
        <rFont val="宋体"/>
        <family val="3"/>
        <charset val="134"/>
      </rPr>
      <t>确认测试报告评审速度（个</t>
    </r>
    <r>
      <rPr>
        <sz val="10"/>
        <rFont val="Times New Roman"/>
        <family val="1"/>
      </rPr>
      <t>/</t>
    </r>
    <r>
      <rPr>
        <sz val="10"/>
        <rFont val="宋体"/>
        <family val="3"/>
        <charset val="134"/>
      </rPr>
      <t>人时）</t>
    </r>
  </si>
  <si>
    <r>
      <rPr>
        <sz val="10"/>
        <rFont val="Times New Roman"/>
        <family val="1"/>
      </rPr>
      <t>NC</t>
    </r>
    <r>
      <rPr>
        <sz val="10"/>
        <rFont val="宋体"/>
        <family val="3"/>
        <charset val="134"/>
      </rPr>
      <t>数（个）</t>
    </r>
  </si>
  <si>
    <r>
      <rPr>
        <sz val="10"/>
        <rFont val="宋体"/>
        <family val="3"/>
        <charset val="134"/>
      </rPr>
      <t>项目管理工作量（人时）</t>
    </r>
  </si>
  <si>
    <r>
      <rPr>
        <sz val="10"/>
        <rFont val="宋体"/>
        <family val="3"/>
        <charset val="134"/>
      </rPr>
      <t>配置管理工作量（人时）</t>
    </r>
  </si>
  <si>
    <r>
      <rPr>
        <sz val="10"/>
        <rFont val="宋体"/>
        <family val="3"/>
        <charset val="134"/>
      </rPr>
      <t>产保工作量（</t>
    </r>
    <r>
      <rPr>
        <sz val="10"/>
        <rFont val="Times New Roman"/>
        <family val="1"/>
      </rPr>
      <t>6%</t>
    </r>
    <r>
      <rPr>
        <sz val="10"/>
        <rFont val="宋体"/>
        <family val="3"/>
        <charset val="134"/>
      </rPr>
      <t>）
（人时）</t>
    </r>
  </si>
  <si>
    <r>
      <rPr>
        <sz val="10"/>
        <rFont val="宋体"/>
        <family val="3"/>
        <charset val="134"/>
      </rPr>
      <t>评审工作量（人时）</t>
    </r>
  </si>
  <si>
    <r>
      <rPr>
        <sz val="10"/>
        <rFont val="Times New Roman"/>
        <family val="1"/>
      </rPr>
      <t>NC</t>
    </r>
    <r>
      <rPr>
        <sz val="10"/>
        <rFont val="宋体"/>
        <family val="3"/>
        <charset val="134"/>
      </rPr>
      <t>密度（个</t>
    </r>
    <r>
      <rPr>
        <sz val="10"/>
        <rFont val="Times New Roman"/>
        <family val="1"/>
      </rPr>
      <t>/</t>
    </r>
    <r>
      <rPr>
        <sz val="10"/>
        <rFont val="宋体"/>
        <family val="3"/>
        <charset val="134"/>
      </rPr>
      <t>千行）</t>
    </r>
  </si>
  <si>
    <r>
      <rPr>
        <sz val="10"/>
        <rFont val="宋体"/>
        <family val="3"/>
        <charset val="134"/>
      </rPr>
      <t>分系统测试发现缺陷数（个）</t>
    </r>
  </si>
  <si>
    <r>
      <rPr>
        <sz val="10"/>
        <rFont val="宋体"/>
        <family val="3"/>
        <charset val="134"/>
      </rPr>
      <t>分系统测试缺陷密度（个</t>
    </r>
    <r>
      <rPr>
        <sz val="10"/>
        <rFont val="Times New Roman"/>
        <family val="1"/>
      </rPr>
      <t>/</t>
    </r>
    <r>
      <rPr>
        <sz val="10"/>
        <rFont val="宋体"/>
        <family val="3"/>
        <charset val="134"/>
      </rPr>
      <t>千行）</t>
    </r>
  </si>
  <si>
    <t>第三方评测代码规模（行）</t>
  </si>
  <si>
    <r>
      <rPr>
        <sz val="10"/>
        <rFont val="宋体"/>
        <family val="3"/>
        <charset val="134"/>
      </rPr>
      <t>第三方评测缺陷密度（个</t>
    </r>
    <r>
      <rPr>
        <sz val="10"/>
        <rFont val="Times New Roman"/>
        <family val="1"/>
      </rPr>
      <t>/</t>
    </r>
    <r>
      <rPr>
        <sz val="10"/>
        <rFont val="宋体"/>
        <family val="3"/>
        <charset val="134"/>
      </rPr>
      <t>千行）</t>
    </r>
  </si>
  <si>
    <t>项目计划开始时间</t>
  </si>
  <si>
    <t>项目实际开始时间</t>
  </si>
  <si>
    <t>项目计划结束时间</t>
  </si>
  <si>
    <t>项目实际结束时间</t>
  </si>
  <si>
    <t>开发总工作量（人时）</t>
  </si>
  <si>
    <t>总工作量
（人时）</t>
  </si>
  <si>
    <r>
      <rPr>
        <sz val="10"/>
        <rFont val="宋体"/>
        <family val="3"/>
        <charset val="134"/>
      </rPr>
      <t>总工期偏差率（</t>
    </r>
    <r>
      <rPr>
        <sz val="10"/>
        <rFont val="Times New Roman"/>
        <family val="1"/>
      </rPr>
      <t>%</t>
    </r>
    <r>
      <rPr>
        <sz val="10"/>
        <rFont val="宋体"/>
        <family val="3"/>
        <charset val="134"/>
      </rPr>
      <t>）</t>
    </r>
  </si>
  <si>
    <r>
      <rPr>
        <sz val="10"/>
        <rFont val="宋体"/>
        <family val="3"/>
        <charset val="134"/>
      </rPr>
      <t>总进度偏差率（</t>
    </r>
    <r>
      <rPr>
        <sz val="10"/>
        <rFont val="Times New Roman"/>
        <family val="1"/>
      </rPr>
      <t>%</t>
    </r>
    <r>
      <rPr>
        <sz val="10"/>
        <rFont val="宋体"/>
        <family val="3"/>
        <charset val="134"/>
      </rPr>
      <t>）</t>
    </r>
  </si>
  <si>
    <r>
      <rPr>
        <sz val="10"/>
        <rFont val="宋体"/>
        <family val="3"/>
        <charset val="134"/>
      </rPr>
      <t>需求分析工作量占比（</t>
    </r>
    <r>
      <rPr>
        <sz val="10"/>
        <rFont val="Times New Roman"/>
        <family val="1"/>
      </rPr>
      <t>%</t>
    </r>
    <r>
      <rPr>
        <sz val="10"/>
        <rFont val="宋体"/>
        <family val="3"/>
        <charset val="134"/>
      </rPr>
      <t>）</t>
    </r>
    <r>
      <rPr>
        <sz val="10"/>
        <rFont val="Times New Roman"/>
        <family val="1"/>
      </rPr>
      <t xml:space="preserve"> </t>
    </r>
  </si>
  <si>
    <r>
      <rPr>
        <sz val="10"/>
        <rFont val="宋体"/>
        <family val="3"/>
        <charset val="134"/>
      </rPr>
      <t>设计编码工作量占比（</t>
    </r>
    <r>
      <rPr>
        <sz val="10"/>
        <rFont val="Times New Roman"/>
        <family val="1"/>
      </rPr>
      <t>%</t>
    </r>
    <r>
      <rPr>
        <sz val="10"/>
        <rFont val="宋体"/>
        <family val="3"/>
        <charset val="134"/>
      </rPr>
      <t>）</t>
    </r>
  </si>
  <si>
    <r>
      <rPr>
        <sz val="10"/>
        <rFont val="宋体"/>
        <family val="3"/>
        <charset val="134"/>
      </rPr>
      <t>走查工作量占比（</t>
    </r>
    <r>
      <rPr>
        <sz val="10"/>
        <rFont val="Times New Roman"/>
        <family val="1"/>
      </rPr>
      <t>%</t>
    </r>
    <r>
      <rPr>
        <sz val="10"/>
        <rFont val="宋体"/>
        <family val="3"/>
        <charset val="134"/>
      </rPr>
      <t>）</t>
    </r>
  </si>
  <si>
    <r>
      <rPr>
        <sz val="10"/>
        <rFont val="宋体"/>
        <family val="3"/>
        <charset val="134"/>
      </rPr>
      <t>单元测试工作量占比（</t>
    </r>
    <r>
      <rPr>
        <sz val="10"/>
        <rFont val="Times New Roman"/>
        <family val="1"/>
      </rPr>
      <t>%</t>
    </r>
    <r>
      <rPr>
        <sz val="10"/>
        <rFont val="宋体"/>
        <family val="3"/>
        <charset val="134"/>
      </rPr>
      <t>）</t>
    </r>
  </si>
  <si>
    <r>
      <rPr>
        <sz val="10"/>
        <rFont val="宋体"/>
        <family val="3"/>
        <charset val="134"/>
      </rPr>
      <t>组装测试工作量占比（</t>
    </r>
    <r>
      <rPr>
        <sz val="10"/>
        <rFont val="Times New Roman"/>
        <family val="1"/>
      </rPr>
      <t>%</t>
    </r>
    <r>
      <rPr>
        <sz val="10"/>
        <rFont val="宋体"/>
        <family val="3"/>
        <charset val="134"/>
      </rPr>
      <t>）</t>
    </r>
  </si>
  <si>
    <r>
      <rPr>
        <sz val="10"/>
        <rFont val="宋体"/>
        <family val="3"/>
        <charset val="134"/>
      </rPr>
      <t>确认测试工作量占比（</t>
    </r>
    <r>
      <rPr>
        <sz val="10"/>
        <rFont val="Times New Roman"/>
        <family val="1"/>
      </rPr>
      <t>%</t>
    </r>
    <r>
      <rPr>
        <sz val="10"/>
        <rFont val="宋体"/>
        <family val="3"/>
        <charset val="134"/>
      </rPr>
      <t>）</t>
    </r>
  </si>
  <si>
    <r>
      <rPr>
        <sz val="10"/>
        <rFont val="宋体"/>
        <family val="3"/>
        <charset val="134"/>
      </rPr>
      <t>项目管理工作量占比（</t>
    </r>
    <r>
      <rPr>
        <sz val="10"/>
        <rFont val="Times New Roman"/>
        <family val="1"/>
      </rPr>
      <t>%</t>
    </r>
    <r>
      <rPr>
        <sz val="10"/>
        <rFont val="宋体"/>
        <family val="3"/>
        <charset val="134"/>
      </rPr>
      <t>）</t>
    </r>
  </si>
  <si>
    <r>
      <rPr>
        <sz val="10"/>
        <rFont val="宋体"/>
        <family val="3"/>
        <charset val="134"/>
      </rPr>
      <t>配置管理工作量占比（</t>
    </r>
    <r>
      <rPr>
        <sz val="10"/>
        <rFont val="Times New Roman"/>
        <family val="1"/>
      </rPr>
      <t>%</t>
    </r>
    <r>
      <rPr>
        <sz val="10"/>
        <rFont val="宋体"/>
        <family val="3"/>
        <charset val="134"/>
      </rPr>
      <t>）</t>
    </r>
  </si>
  <si>
    <r>
      <rPr>
        <sz val="10"/>
        <rFont val="宋体"/>
        <family val="3"/>
        <charset val="134"/>
      </rPr>
      <t>产保工作量占比（</t>
    </r>
    <r>
      <rPr>
        <sz val="10"/>
        <rFont val="Times New Roman"/>
        <family val="1"/>
      </rPr>
      <t>%</t>
    </r>
    <r>
      <rPr>
        <sz val="10"/>
        <rFont val="宋体"/>
        <family val="3"/>
        <charset val="134"/>
      </rPr>
      <t>）</t>
    </r>
  </si>
  <si>
    <r>
      <rPr>
        <sz val="10"/>
        <rFont val="宋体"/>
        <family val="3"/>
        <charset val="134"/>
      </rPr>
      <t>评审工作量占比（</t>
    </r>
    <r>
      <rPr>
        <sz val="10"/>
        <rFont val="Times New Roman"/>
        <family val="1"/>
      </rPr>
      <t>%</t>
    </r>
    <r>
      <rPr>
        <sz val="10"/>
        <rFont val="宋体"/>
        <family val="3"/>
        <charset val="134"/>
      </rPr>
      <t>）</t>
    </r>
  </si>
  <si>
    <t>版本号</t>
  </si>
  <si>
    <t>开发工作量（人时）</t>
  </si>
  <si>
    <t>总工作量（人时）(*1.1)</t>
  </si>
  <si>
    <t>多版本累计开发工作量（人时）</t>
  </si>
  <si>
    <t>多版本累计总工作量（人时）</t>
  </si>
  <si>
    <r>
      <rPr>
        <sz val="10"/>
        <rFont val="宋体"/>
        <family val="3"/>
        <charset val="134"/>
      </rPr>
      <t>开发生产率
（千行</t>
    </r>
    <r>
      <rPr>
        <sz val="10"/>
        <rFont val="Times New Roman"/>
        <family val="1"/>
      </rPr>
      <t>/</t>
    </r>
    <r>
      <rPr>
        <sz val="10"/>
        <rFont val="宋体"/>
        <family val="3"/>
        <charset val="134"/>
      </rPr>
      <t>人月）</t>
    </r>
  </si>
  <si>
    <r>
      <rPr>
        <sz val="10"/>
        <rFont val="宋体"/>
        <family val="3"/>
        <charset val="134"/>
      </rPr>
      <t>研制总生产率（千行</t>
    </r>
    <r>
      <rPr>
        <sz val="10"/>
        <rFont val="Times New Roman"/>
        <family val="1"/>
      </rPr>
      <t>/</t>
    </r>
    <r>
      <rPr>
        <sz val="10"/>
        <rFont val="宋体"/>
        <family val="3"/>
        <charset val="134"/>
      </rPr>
      <t>人月）</t>
    </r>
  </si>
  <si>
    <r>
      <rPr>
        <sz val="10"/>
        <color theme="1"/>
        <rFont val="宋体"/>
        <family val="3"/>
        <charset val="134"/>
      </rPr>
      <t>项目组走查</t>
    </r>
  </si>
  <si>
    <r>
      <rPr>
        <b/>
        <sz val="11"/>
        <color theme="1"/>
        <rFont val="Times New Roman"/>
        <family val="1"/>
      </rPr>
      <t>CPU</t>
    </r>
    <r>
      <rPr>
        <b/>
        <sz val="11"/>
        <color theme="1"/>
        <rFont val="宋体"/>
        <family val="3"/>
        <charset val="134"/>
      </rPr>
      <t>类型</t>
    </r>
  </si>
  <si>
    <r>
      <rPr>
        <b/>
        <sz val="11"/>
        <color theme="1"/>
        <rFont val="宋体"/>
        <family val="3"/>
        <charset val="134"/>
      </rPr>
      <t>硬件架构</t>
    </r>
  </si>
  <si>
    <r>
      <rPr>
        <b/>
        <sz val="11"/>
        <color theme="1"/>
        <rFont val="宋体"/>
        <family val="3"/>
        <charset val="134"/>
      </rPr>
      <t>单机类型</t>
    </r>
  </si>
  <si>
    <r>
      <rPr>
        <b/>
        <sz val="11"/>
        <color theme="1"/>
        <rFont val="宋体"/>
        <family val="3"/>
        <charset val="134"/>
      </rPr>
      <t>软件功能</t>
    </r>
  </si>
  <si>
    <r>
      <rPr>
        <b/>
        <sz val="11"/>
        <color theme="1"/>
        <rFont val="宋体"/>
        <family val="3"/>
        <charset val="134"/>
      </rPr>
      <t>软件运行模式</t>
    </r>
  </si>
  <si>
    <r>
      <rPr>
        <b/>
        <sz val="11"/>
        <color theme="1"/>
        <rFont val="宋体"/>
        <family val="3"/>
        <charset val="134"/>
      </rPr>
      <t>功能点</t>
    </r>
  </si>
  <si>
    <t>TSC695</t>
  </si>
  <si>
    <t>PROM+SRAM</t>
  </si>
  <si>
    <r>
      <rPr>
        <sz val="11"/>
        <color theme="1"/>
        <rFont val="宋体"/>
        <family val="3"/>
        <charset val="134"/>
      </rPr>
      <t>计算机</t>
    </r>
  </si>
  <si>
    <r>
      <rPr>
        <sz val="11"/>
        <color theme="1"/>
        <rFont val="宋体"/>
        <family val="3"/>
        <charset val="134"/>
      </rPr>
      <t>引导软件</t>
    </r>
    <r>
      <rPr>
        <sz val="11"/>
        <color theme="1"/>
        <rFont val="Times New Roman"/>
        <family val="1"/>
      </rPr>
      <t xml:space="preserve"> </t>
    </r>
  </si>
  <si>
    <r>
      <rPr>
        <sz val="11"/>
        <color theme="1"/>
        <rFont val="宋体"/>
        <family val="3"/>
        <charset val="134"/>
      </rPr>
      <t>基于控制周期的任务调度</t>
    </r>
  </si>
  <si>
    <r>
      <rPr>
        <sz val="11"/>
        <color theme="1"/>
        <rFont val="Times New Roman"/>
        <family val="1"/>
      </rPr>
      <t>CPU</t>
    </r>
    <r>
      <rPr>
        <sz val="11"/>
        <color theme="1"/>
        <rFont val="宋体"/>
        <family val="3"/>
        <charset val="134"/>
      </rPr>
      <t>初始化</t>
    </r>
  </si>
  <si>
    <t>SOC2008</t>
  </si>
  <si>
    <r>
      <rPr>
        <sz val="11"/>
        <color theme="1"/>
        <rFont val="Times New Roman"/>
        <family val="1"/>
      </rPr>
      <t>PROM+SRAM+EEPROM</t>
    </r>
    <r>
      <rPr>
        <sz val="11"/>
        <color theme="1"/>
        <rFont val="宋体"/>
        <family val="3"/>
        <charset val="134"/>
      </rPr>
      <t>（三份</t>
    </r>
    <r>
      <rPr>
        <sz val="11"/>
        <color theme="1"/>
        <rFont val="Times New Roman"/>
        <family val="1"/>
      </rPr>
      <t>EEPROM</t>
    </r>
    <r>
      <rPr>
        <sz val="11"/>
        <color theme="1"/>
        <rFont val="宋体"/>
        <family val="3"/>
        <charset val="134"/>
      </rPr>
      <t>）</t>
    </r>
  </si>
  <si>
    <r>
      <rPr>
        <sz val="11"/>
        <color theme="1"/>
        <rFont val="宋体"/>
        <family val="3"/>
        <charset val="134"/>
      </rPr>
      <t>星敏</t>
    </r>
  </si>
  <si>
    <r>
      <rPr>
        <sz val="11"/>
        <color theme="1"/>
        <rFont val="宋体"/>
        <family val="3"/>
        <charset val="134"/>
      </rPr>
      <t>系统软件</t>
    </r>
  </si>
  <si>
    <r>
      <rPr>
        <sz val="11"/>
        <color theme="1"/>
        <rFont val="宋体"/>
        <family val="3"/>
        <charset val="134"/>
      </rPr>
      <t>单任务运行模式，无任务切换</t>
    </r>
  </si>
  <si>
    <r>
      <rPr>
        <sz val="11"/>
        <color theme="1"/>
        <rFont val="宋体"/>
        <family val="3"/>
        <charset val="134"/>
      </rPr>
      <t>上电复位判断</t>
    </r>
  </si>
  <si>
    <t>BM3803</t>
  </si>
  <si>
    <r>
      <rPr>
        <sz val="11"/>
        <color theme="1"/>
        <rFont val="Times New Roman"/>
        <family val="1"/>
      </rPr>
      <t>PROM+SRAM+NOR FLASH</t>
    </r>
    <r>
      <rPr>
        <sz val="11"/>
        <color theme="1"/>
        <rFont val="宋体"/>
        <family val="3"/>
        <charset val="134"/>
      </rPr>
      <t>（三份</t>
    </r>
    <r>
      <rPr>
        <sz val="11"/>
        <color theme="1"/>
        <rFont val="Times New Roman"/>
        <family val="1"/>
      </rPr>
      <t>EEPROM</t>
    </r>
    <r>
      <rPr>
        <sz val="11"/>
        <color theme="1"/>
        <rFont val="宋体"/>
        <family val="3"/>
        <charset val="134"/>
      </rPr>
      <t>）</t>
    </r>
    <r>
      <rPr>
        <sz val="11"/>
        <color theme="1"/>
        <rFont val="Times New Roman"/>
        <family val="1"/>
      </rPr>
      <t>+NAND FLASH</t>
    </r>
  </si>
  <si>
    <t>LTU</t>
  </si>
  <si>
    <r>
      <rPr>
        <sz val="11"/>
        <color theme="1"/>
        <rFont val="宋体"/>
        <family val="3"/>
        <charset val="134"/>
      </rPr>
      <t>基于事件的任务调度</t>
    </r>
  </si>
  <si>
    <r>
      <rPr>
        <sz val="11"/>
        <color theme="1"/>
        <rFont val="宋体"/>
        <family val="3"/>
        <charset val="134"/>
      </rPr>
      <t>内存初始化</t>
    </r>
  </si>
  <si>
    <t>AT697</t>
  </si>
  <si>
    <r>
      <rPr>
        <sz val="11"/>
        <color theme="1"/>
        <rFont val="Times New Roman"/>
        <family val="1"/>
      </rPr>
      <t>PROM+SRAM+EEPROM</t>
    </r>
    <r>
      <rPr>
        <sz val="11"/>
        <color theme="1"/>
        <rFont val="宋体"/>
        <family val="3"/>
        <charset val="134"/>
      </rPr>
      <t>（两份</t>
    </r>
    <r>
      <rPr>
        <sz val="11"/>
        <color theme="1"/>
        <rFont val="Times New Roman"/>
        <family val="1"/>
      </rPr>
      <t>EEPROM</t>
    </r>
    <r>
      <rPr>
        <sz val="11"/>
        <color theme="1"/>
        <rFont val="宋体"/>
        <family val="3"/>
        <charset val="134"/>
      </rPr>
      <t>）</t>
    </r>
  </si>
  <si>
    <r>
      <rPr>
        <sz val="11"/>
        <color theme="1"/>
        <rFont val="宋体"/>
        <family val="3"/>
        <charset val="134"/>
      </rPr>
      <t>数据段初始化</t>
    </r>
  </si>
  <si>
    <r>
      <rPr>
        <sz val="11"/>
        <color theme="1"/>
        <rFont val="Times New Roman"/>
        <family val="1"/>
      </rPr>
      <t>PROM+SRAM+EEPROM</t>
    </r>
    <r>
      <rPr>
        <sz val="11"/>
        <color theme="1"/>
        <rFont val="宋体"/>
        <family val="3"/>
        <charset val="134"/>
      </rPr>
      <t>（两份</t>
    </r>
    <r>
      <rPr>
        <sz val="11"/>
        <color theme="1"/>
        <rFont val="Times New Roman"/>
        <family val="1"/>
      </rPr>
      <t>EEPROM</t>
    </r>
    <r>
      <rPr>
        <sz val="11"/>
        <color theme="1"/>
        <rFont val="宋体"/>
        <family val="3"/>
        <charset val="134"/>
      </rPr>
      <t>）</t>
    </r>
    <r>
      <rPr>
        <sz val="11"/>
        <color theme="1"/>
        <rFont val="Times New Roman"/>
        <family val="1"/>
      </rPr>
      <t>+NAND FLASH</t>
    </r>
  </si>
  <si>
    <r>
      <rPr>
        <sz val="11"/>
        <color theme="1"/>
        <rFont val="宋体"/>
        <family val="3"/>
        <charset val="134"/>
      </rPr>
      <t>外围设备初始化</t>
    </r>
  </si>
  <si>
    <r>
      <rPr>
        <sz val="11"/>
        <color theme="1"/>
        <rFont val="Times New Roman"/>
        <family val="1"/>
      </rPr>
      <t>PROM+SRAM+NOR FLASH</t>
    </r>
    <r>
      <rPr>
        <sz val="11"/>
        <color theme="1"/>
        <rFont val="宋体"/>
        <family val="3"/>
        <charset val="134"/>
      </rPr>
      <t>（两份）</t>
    </r>
    <r>
      <rPr>
        <sz val="11"/>
        <color theme="1"/>
        <rFont val="Times New Roman"/>
        <family val="1"/>
      </rPr>
      <t>+EEPROM</t>
    </r>
    <r>
      <rPr>
        <sz val="11"/>
        <color theme="1"/>
        <rFont val="宋体"/>
        <family val="3"/>
        <charset val="134"/>
      </rPr>
      <t>（一份）</t>
    </r>
  </si>
  <si>
    <r>
      <rPr>
        <sz val="11"/>
        <color theme="1"/>
        <rFont val="宋体"/>
        <family val="3"/>
        <charset val="134"/>
      </rPr>
      <t>系统软件变量初始化</t>
    </r>
  </si>
  <si>
    <r>
      <rPr>
        <sz val="11"/>
        <color theme="1"/>
        <rFont val="宋体"/>
        <family val="3"/>
        <charset val="134"/>
      </rPr>
      <t>与应用软件的接口函数</t>
    </r>
  </si>
  <si>
    <r>
      <rPr>
        <sz val="11"/>
        <color theme="1"/>
        <rFont val="宋体"/>
        <family val="3"/>
        <charset val="134"/>
      </rPr>
      <t>与应用软件的接口变量</t>
    </r>
  </si>
  <si>
    <r>
      <rPr>
        <sz val="11"/>
        <color theme="1"/>
        <rFont val="宋体"/>
        <family val="3"/>
        <charset val="134"/>
      </rPr>
      <t>普通任务调度</t>
    </r>
  </si>
  <si>
    <r>
      <rPr>
        <sz val="11"/>
        <color theme="1"/>
        <rFont val="宋体"/>
        <family val="3"/>
        <charset val="134"/>
      </rPr>
      <t>跨周期任务调度</t>
    </r>
  </si>
  <si>
    <r>
      <rPr>
        <sz val="11"/>
        <color theme="1"/>
        <rFont val="宋体"/>
        <family val="3"/>
        <charset val="134"/>
      </rPr>
      <t>变周期任务调度</t>
    </r>
  </si>
  <si>
    <r>
      <rPr>
        <sz val="11"/>
        <color theme="1"/>
        <rFont val="宋体"/>
        <family val="3"/>
        <charset val="134"/>
      </rPr>
      <t>遥测打包</t>
    </r>
  </si>
  <si>
    <r>
      <rPr>
        <sz val="11"/>
        <color theme="1"/>
        <rFont val="宋体"/>
        <family val="3"/>
        <charset val="134"/>
      </rPr>
      <t>堆栈监测功能</t>
    </r>
  </si>
  <si>
    <r>
      <rPr>
        <sz val="11"/>
        <color theme="1"/>
        <rFont val="宋体"/>
        <family val="3"/>
        <charset val="134"/>
      </rPr>
      <t>内部看门狗管理</t>
    </r>
  </si>
  <si>
    <r>
      <rPr>
        <sz val="11"/>
        <color theme="1"/>
        <rFont val="宋体"/>
        <family val="3"/>
        <charset val="134"/>
      </rPr>
      <t>切机狗管理</t>
    </r>
  </si>
  <si>
    <r>
      <rPr>
        <sz val="11"/>
        <color theme="1"/>
        <rFont val="宋体"/>
        <family val="3"/>
        <charset val="134"/>
      </rPr>
      <t>三机容错管理</t>
    </r>
  </si>
  <si>
    <r>
      <rPr>
        <sz val="11"/>
        <color theme="1"/>
        <rFont val="宋体"/>
        <family val="3"/>
        <charset val="134"/>
      </rPr>
      <t>同步陷阱管理</t>
    </r>
  </si>
  <si>
    <r>
      <rPr>
        <sz val="11"/>
        <color theme="1"/>
        <rFont val="宋体"/>
        <family val="3"/>
        <charset val="134"/>
      </rPr>
      <t>异步陷阱管理</t>
    </r>
  </si>
  <si>
    <r>
      <rPr>
        <sz val="11"/>
        <color theme="1"/>
        <rFont val="宋体"/>
        <family val="3"/>
        <charset val="134"/>
      </rPr>
      <t>在轨维护功能</t>
    </r>
  </si>
  <si>
    <t>SpaceOS1</t>
  </si>
  <si>
    <t>SpaceOS2</t>
  </si>
  <si>
    <r>
      <rPr>
        <sz val="11"/>
        <color theme="1"/>
        <rFont val="Times New Roman"/>
        <family val="1"/>
      </rPr>
      <t>SpaceOS2</t>
    </r>
    <r>
      <rPr>
        <sz val="11"/>
        <color theme="1"/>
        <rFont val="宋体"/>
        <family val="3"/>
        <charset val="134"/>
      </rPr>
      <t>多核版</t>
    </r>
  </si>
  <si>
    <r>
      <rPr>
        <sz val="11"/>
        <color theme="1"/>
        <rFont val="Times New Roman"/>
        <family val="1"/>
      </rPr>
      <t>EEPROM</t>
    </r>
    <r>
      <rPr>
        <sz val="11"/>
        <color theme="1"/>
        <rFont val="宋体"/>
        <family val="3"/>
        <charset val="134"/>
      </rPr>
      <t>刷新</t>
    </r>
  </si>
  <si>
    <r>
      <rPr>
        <sz val="11"/>
        <color theme="1"/>
        <rFont val="Times New Roman"/>
        <family val="1"/>
      </rPr>
      <t>EEPROM</t>
    </r>
    <r>
      <rPr>
        <sz val="11"/>
        <color theme="1"/>
        <rFont val="宋体"/>
        <family val="3"/>
        <charset val="134"/>
      </rPr>
      <t>读写</t>
    </r>
  </si>
  <si>
    <r>
      <rPr>
        <sz val="11"/>
        <color theme="1"/>
        <rFont val="Times New Roman"/>
        <family val="1"/>
      </rPr>
      <t>NOR FLASH</t>
    </r>
    <r>
      <rPr>
        <sz val="11"/>
        <color theme="1"/>
        <rFont val="宋体"/>
        <family val="3"/>
        <charset val="134"/>
      </rPr>
      <t>刷新</t>
    </r>
  </si>
  <si>
    <r>
      <rPr>
        <sz val="11"/>
        <color theme="1"/>
        <rFont val="Times New Roman"/>
        <family val="1"/>
      </rPr>
      <t>NOR FLASH</t>
    </r>
    <r>
      <rPr>
        <sz val="11"/>
        <color theme="1"/>
        <rFont val="宋体"/>
        <family val="3"/>
        <charset val="134"/>
      </rPr>
      <t>读写</t>
    </r>
  </si>
  <si>
    <r>
      <rPr>
        <sz val="11"/>
        <color theme="1"/>
        <rFont val="Times New Roman"/>
        <family val="1"/>
      </rPr>
      <t>NAND FLASH</t>
    </r>
    <r>
      <rPr>
        <sz val="11"/>
        <color theme="1"/>
        <rFont val="宋体"/>
        <family val="3"/>
        <charset val="134"/>
      </rPr>
      <t>读写</t>
    </r>
  </si>
  <si>
    <r>
      <rPr>
        <sz val="11"/>
        <color theme="1"/>
        <rFont val="Times New Roman"/>
        <family val="1"/>
      </rPr>
      <t>NAND FLASH</t>
    </r>
    <r>
      <rPr>
        <sz val="11"/>
        <color theme="1"/>
        <rFont val="宋体"/>
        <family val="3"/>
        <charset val="134"/>
      </rPr>
      <t>坏块管理</t>
    </r>
  </si>
  <si>
    <r>
      <rPr>
        <sz val="11"/>
        <color theme="1"/>
        <rFont val="宋体"/>
        <family val="3"/>
        <charset val="134"/>
      </rPr>
      <t>监控引导功能</t>
    </r>
  </si>
  <si>
    <r>
      <rPr>
        <sz val="11"/>
        <color theme="1"/>
        <rFont val="宋体"/>
        <family val="3"/>
        <charset val="134"/>
      </rPr>
      <t>程序加载功能</t>
    </r>
  </si>
  <si>
    <r>
      <rPr>
        <sz val="11"/>
        <color theme="1"/>
        <rFont val="Times New Roman"/>
        <family val="1"/>
      </rPr>
      <t>MRAM</t>
    </r>
    <r>
      <rPr>
        <sz val="11"/>
        <color theme="1"/>
        <rFont val="宋体"/>
        <family val="3"/>
        <charset val="134"/>
      </rPr>
      <t>刷新</t>
    </r>
  </si>
  <si>
    <r>
      <rPr>
        <sz val="11"/>
        <color theme="1"/>
        <rFont val="Times New Roman"/>
        <family val="1"/>
      </rPr>
      <t>MRAM</t>
    </r>
    <r>
      <rPr>
        <sz val="11"/>
        <color theme="1"/>
        <rFont val="宋体"/>
        <family val="3"/>
        <charset val="134"/>
      </rPr>
      <t>读写</t>
    </r>
  </si>
  <si>
    <t>RTU</t>
  </si>
  <si>
    <t>含义</t>
  </si>
  <si>
    <t>字节数</t>
  </si>
  <si>
    <t>取值范围</t>
  </si>
  <si>
    <t>帧头</t>
  </si>
  <si>
    <t>0xeb</t>
  </si>
  <si>
    <t>长度</t>
  </si>
  <si>
    <t>65536，表示整包数据的字节数，包括帧头</t>
  </si>
  <si>
    <t>0x55表示遥测信息
0xAA表示遥控信息</t>
  </si>
  <si>
    <t>机器标识</t>
  </si>
  <si>
    <t>0x10：VMC1-A
0x11:VMC1-B机
0x12：VMC1-C机
0x20:VMC2-A机
0x21：VMC2-B机
0x22:VMC2-C机
0x30:RTU -1
0x31:RTU-2
…</t>
  </si>
  <si>
    <t>运行状态</t>
  </si>
  <si>
    <t>运行周期</t>
  </si>
  <si>
    <t>当量ms，256</t>
  </si>
  <si>
    <t>任务个数</t>
  </si>
  <si>
    <t>0~10</t>
  </si>
  <si>
    <t>任务1</t>
  </si>
  <si>
    <t>启动时间点0ms，如果标号小于任务数，则该字段设置为分区分配时间（100ms)</t>
  </si>
  <si>
    <t>任务当前状态，0就绪，1运行，2睡眠，3阻塞，0xff未创建</t>
  </si>
  <si>
    <t>任务2</t>
  </si>
  <si>
    <t>启动时间点10ms，如果标号小于任务数，则该字段设置为分区分配时间（100ms)</t>
  </si>
  <si>
    <t>任务3</t>
  </si>
  <si>
    <t>启动时间点40ms，如果标号小于任务数，则该字段设置为分区分配时间（100ms)</t>
  </si>
  <si>
    <t>任务4</t>
  </si>
  <si>
    <t>启动时间点60ms，如果标号小于任务数，则该字段设置为分区分配时间（100ms)</t>
  </si>
  <si>
    <t>任务5</t>
  </si>
  <si>
    <t>启动时间点80ms，如果标号小于任务数，则该字段设置为分区分配时间（100ms)</t>
  </si>
  <si>
    <t>任务6</t>
  </si>
  <si>
    <t>启动时间点90ms，如果标号小于任务数，则该字段设置为分区分配时间（100ms)</t>
  </si>
  <si>
    <t>串口数量</t>
  </si>
  <si>
    <t>表示有多少路串口工作</t>
  </si>
  <si>
    <t>1553B数量</t>
  </si>
  <si>
    <t>表示有多少路1553B工作</t>
  </si>
  <si>
    <t>位口</t>
  </si>
  <si>
    <t>表示有多少路位口</t>
  </si>
  <si>
    <t>事务个数</t>
  </si>
  <si>
    <t>表示有多少个事务在工作（与某个敏感器或执行结构的通信作为1个事务）</t>
  </si>
  <si>
    <t>事务1</t>
  </si>
  <si>
    <t>周期</t>
  </si>
  <si>
    <t>256ms</t>
  </si>
  <si>
    <t>启动时刻</t>
  </si>
  <si>
    <t>20ms</t>
  </si>
  <si>
    <t>事务名</t>
  </si>
  <si>
    <t>1：星敏1数据采集
2：星敏2数据采集
3：星敏3数据采集
4：星敏4数据采集
5：CMG1数据采集
6：CMG2数据采集
7：CMG3数据采集
8：CMG4数据采集
9：CMG5数据采集
10：星敏1遥控指令
。。。</t>
  </si>
  <si>
    <t>事务2</t>
  </si>
  <si>
    <t>1：星敏1数据采集
2：星敏2数据采集
3：星敏3数据采集
4：星敏4数据采集
5：CMG1数据采集
6：CMG2数据采集
7：CMG3数据采集
10：星敏1遥控指令
。。。</t>
  </si>
  <si>
    <t>事务3</t>
  </si>
  <si>
    <t>事务4</t>
  </si>
  <si>
    <t>事务5</t>
  </si>
  <si>
    <t>事务6</t>
  </si>
  <si>
    <t>预留</t>
  </si>
  <si>
    <t>累加和</t>
  </si>
  <si>
    <t>前面所有字节的无进位加法的反码</t>
  </si>
  <si>
    <t>0x1x：VMC1
0x2x: VMC2
0x30: RTU-1
0x31: RTU-2
…</t>
  </si>
  <si>
    <t>VMC状态</t>
  </si>
  <si>
    <t>当前VMC状态，1正常，2故障</t>
  </si>
  <si>
    <t>分区数量</t>
  </si>
  <si>
    <t>0-5：，不超过</t>
  </si>
  <si>
    <t>故障分区1</t>
  </si>
  <si>
    <t>任务数量</t>
  </si>
  <si>
    <t>0-6：</t>
  </si>
  <si>
    <t>250ms</t>
  </si>
  <si>
    <t>分区分配时间</t>
  </si>
  <si>
    <t>100ms</t>
  </si>
  <si>
    <t>当前运行任务</t>
  </si>
  <si>
    <t>1~6，当前任务在运行</t>
  </si>
  <si>
    <t>故障分区2</t>
  </si>
  <si>
    <t>同上</t>
  </si>
  <si>
    <t>故障分区3</t>
  </si>
  <si>
    <t>故障分区4</t>
  </si>
  <si>
    <t>故障分区5</t>
  </si>
  <si>
    <t>迁移分区1</t>
  </si>
  <si>
    <t>原任务数量</t>
  </si>
  <si>
    <t>原任务1</t>
  </si>
  <si>
    <t>原任务2</t>
  </si>
  <si>
    <t>原任务3</t>
  </si>
  <si>
    <t>原任务4</t>
  </si>
  <si>
    <t>原任务5</t>
  </si>
  <si>
    <t>原任务6</t>
  </si>
  <si>
    <t>新增任务数量</t>
  </si>
  <si>
    <t>新增任务1</t>
  </si>
  <si>
    <t>1~6，故障任务编号</t>
  </si>
  <si>
    <t>新增任务2</t>
  </si>
  <si>
    <t>新增任务3</t>
  </si>
  <si>
    <t>新增任务4</t>
  </si>
  <si>
    <t>新增任务5</t>
  </si>
  <si>
    <t>新增任务6</t>
  </si>
  <si>
    <t>迁移分区2</t>
  </si>
  <si>
    <t>迁移分区3</t>
  </si>
  <si>
    <t>迁移分区4</t>
  </si>
  <si>
    <t>迁移分区5</t>
  </si>
  <si>
    <t>CPU利用率</t>
  </si>
  <si>
    <t>0-100表示CPU当前利用百分比</t>
  </si>
  <si>
    <t>DSP算力</t>
  </si>
  <si>
    <t>正常时运行状态</t>
  </si>
  <si>
    <t>分区1</t>
  </si>
  <si>
    <t>分区2</t>
  </si>
  <si>
    <t>分区3</t>
  </si>
  <si>
    <t>分区4</t>
  </si>
  <si>
    <t>分区5</t>
  </si>
  <si>
    <t>故障时运行状态</t>
  </si>
  <si>
    <t>报警型号</t>
  </si>
  <si>
    <t>显示故障类型，0：进程故障，1：分区故障，2：计算机故障</t>
  </si>
  <si>
    <t>当班机状态</t>
  </si>
  <si>
    <t>0：当班，1：不当班</t>
  </si>
  <si>
    <t>故障前运行状态</t>
  </si>
  <si>
    <t>VMC1</t>
  </si>
  <si>
    <t>A机</t>
  </si>
  <si>
    <t>轨道计算数值：[]，0xff计算停止</t>
  </si>
  <si>
    <t>B机</t>
  </si>
  <si>
    <t>C机</t>
  </si>
  <si>
    <t>VMC2</t>
  </si>
  <si>
    <t>故障后运行状态</t>
  </si>
  <si>
    <t>恢复后运行状态</t>
  </si>
  <si>
    <t>VMC遥控指令</t>
  </si>
  <si>
    <t>VMC序号</t>
  </si>
  <si>
    <t>0-255</t>
  </si>
  <si>
    <t>CPU序号</t>
  </si>
  <si>
    <t>故障管理</t>
  </si>
  <si>
    <t>任务迁移</t>
  </si>
  <si>
    <t>0~2  0表示无动作，1表示任务由1机向2机迁移，2表示任务由2机向1机迁移</t>
  </si>
  <si>
    <t>故障任务类型</t>
  </si>
  <si>
    <t>0~4  1：运行超时；2浮点计算错误；3：访问非法地址；4：数据溢出,0：没有</t>
  </si>
  <si>
    <t>故障分区编号</t>
  </si>
  <si>
    <t>故障单机</t>
  </si>
  <si>
    <t>1表示故障，0表示无故障，</t>
  </si>
  <si>
    <t>RTU遥控指令</t>
  </si>
  <si>
    <t>0x30: RTU-1
0x31: RTU-2
…</t>
  </si>
  <si>
    <t>更改事务配置</t>
  </si>
  <si>
    <t>0表示无操作，1表示使用默认配置1,2表示使用默认配置2</t>
  </si>
  <si>
    <t>事务操作</t>
  </si>
  <si>
    <t>0表示无操作，1表示新增事务，2表示删除事务</t>
  </si>
  <si>
    <t>事务编号</t>
  </si>
  <si>
    <t>1~255 遥操作的事务编号</t>
  </si>
  <si>
    <t>事务</t>
  </si>
  <si>
    <t>VMC遥测指令</t>
  </si>
  <si>
    <t>拓扑协议规定</t>
  </si>
  <si>
    <t>协议类型</t>
  </si>
  <si>
    <t>VMC名称</t>
  </si>
  <si>
    <t>单个字节是：0x20-0x7f</t>
  </si>
  <si>
    <t>ascii码</t>
  </si>
  <si>
    <t>包含几块CPU</t>
  </si>
  <si>
    <t>包含几块DSP</t>
  </si>
  <si>
    <t>0-255，如果是0.表示未创建，后续协议也不会L38-L51的信息</t>
  </si>
  <si>
    <t>包含几块GPU</t>
  </si>
  <si>
    <t>包含几块FPGA</t>
  </si>
  <si>
    <t>连接到哪台交换机</t>
  </si>
  <si>
    <t>默认是根节点</t>
  </si>
  <si>
    <t>总内存(存储板)</t>
  </si>
  <si>
    <t>0-0xffff</t>
  </si>
  <si>
    <t>总外存（磁盘利用率）</t>
  </si>
  <si>
    <t>内存利用率</t>
  </si>
  <si>
    <t>0-100</t>
  </si>
  <si>
    <t>总CPU利用率（自己计算）</t>
  </si>
  <si>
    <t>总DSP利用率</t>
  </si>
  <si>
    <t>总GPU利用率</t>
  </si>
  <si>
    <t>0-100，如果是0xff,表示不显示该变量</t>
  </si>
  <si>
    <t>外存利用率</t>
  </si>
  <si>
    <t>拓扑图有几台交换机</t>
  </si>
  <si>
    <t>拓扑图有几台远置单元</t>
  </si>
  <si>
    <t>如果有远置单元：</t>
  </si>
  <si>
    <t>0xebe0</t>
  </si>
  <si>
    <t>如果是CPU:</t>
  </si>
  <si>
    <t>0xeba0</t>
  </si>
  <si>
    <t>CPU信息包总字节数</t>
  </si>
  <si>
    <t>0-0xff,不包括CPU信息包的head和字节数</t>
  </si>
  <si>
    <t>CPU名称</t>
  </si>
  <si>
    <t>ARM:0,RISC_V:1,SPARC:2,PPC:3,MIPS:4</t>
  </si>
  <si>
    <t>CPU核数</t>
  </si>
  <si>
    <t>整型算力</t>
  </si>
  <si>
    <t>浮点算力</t>
  </si>
  <si>
    <t>总内存</t>
  </si>
  <si>
    <t>重复以上L23-L31的内容，每次固定21字节,如果没有则不写</t>
  </si>
  <si>
    <t>如果是DSP:</t>
  </si>
  <si>
    <t>0xebb0</t>
  </si>
  <si>
    <t>DSP信息包总字节数</t>
  </si>
  <si>
    <t>0-0xff,不包括DSP信息包的head和字节数</t>
  </si>
  <si>
    <t>DSP名称</t>
  </si>
  <si>
    <t>DSP序号</t>
  </si>
  <si>
    <t>DSP类型</t>
  </si>
  <si>
    <t>6701:0,6678:1,8024:2</t>
  </si>
  <si>
    <t>DSP核数</t>
  </si>
  <si>
    <t>DSP利用率</t>
  </si>
  <si>
    <t>重复以上L40-L48的内容，每次固定21字节</t>
  </si>
  <si>
    <t>如果是GPU:</t>
  </si>
  <si>
    <t>0xebc0</t>
  </si>
  <si>
    <t>GPU信息包总字节数</t>
  </si>
  <si>
    <t>0-0xff,不包括GPU信息包的head和字节数</t>
  </si>
  <si>
    <t>GPU名称</t>
  </si>
  <si>
    <t>GPU序号</t>
  </si>
  <si>
    <t>GPU类型</t>
  </si>
  <si>
    <t>NVIDIA AGX:0</t>
  </si>
  <si>
    <t>GPU核数</t>
  </si>
  <si>
    <t>算力</t>
  </si>
  <si>
    <t>GPU利用率</t>
  </si>
  <si>
    <t>重复以上L57-L64的内容，每次固定19字节</t>
  </si>
  <si>
    <t>如果是FPGA:</t>
  </si>
  <si>
    <t>0xebd0</t>
  </si>
  <si>
    <t>FPGA信息包总字节数</t>
  </si>
  <si>
    <t>0-0xff,不包括FPGA信息包的head和字节数</t>
  </si>
  <si>
    <t>FPGA名称</t>
  </si>
  <si>
    <t>FPGA序号</t>
  </si>
  <si>
    <t>FPGA类型</t>
  </si>
  <si>
    <t>待定</t>
  </si>
  <si>
    <t>重复以上L70-L72的内容，每次固定12字节</t>
  </si>
  <si>
    <t>分区名称</t>
  </si>
  <si>
    <t>分区ID</t>
  </si>
  <si>
    <t>任务i名称</t>
  </si>
  <si>
    <t>任务i类型</t>
  </si>
  <si>
    <t>任务i状态</t>
  </si>
  <si>
    <t>任务i执行时间</t>
  </si>
  <si>
    <t>任务i状态码</t>
  </si>
  <si>
    <t>远置单元名称</t>
    <phoneticPr fontId="106" type="noConversion"/>
  </si>
  <si>
    <t>远置单元序号</t>
    <phoneticPr fontId="106" type="noConversion"/>
  </si>
  <si>
    <t>远置单元类型</t>
    <phoneticPr fontId="106" type="noConversion"/>
  </si>
  <si>
    <t>远置单元信息包总字节数</t>
    <phoneticPr fontId="106" type="noConversion"/>
  </si>
  <si>
    <t>0-0xff,不包括远置单元信息包的head和字节数</t>
    <phoneticPr fontId="106" type="noConversion"/>
  </si>
  <si>
    <t>连接到哪台交换机</t>
    <phoneticPr fontId="106" type="noConversion"/>
  </si>
  <si>
    <r>
      <t>敏感器：0；执行机构：</t>
    </r>
    <r>
      <rPr>
        <sz val="11"/>
        <color theme="1"/>
        <rFont val="宋体"/>
        <family val="3"/>
        <charset val="134"/>
        <scheme val="minor"/>
      </rPr>
      <t>1；载荷：2</t>
    </r>
    <phoneticPr fontId="106" type="noConversion"/>
  </si>
  <si>
    <t>如果有交换机：</t>
    <phoneticPr fontId="106" type="noConversion"/>
  </si>
  <si>
    <t>交换机信息包总字节数</t>
    <phoneticPr fontId="106" type="noConversion"/>
  </si>
  <si>
    <t>0xebf0</t>
    <phoneticPr fontId="106" type="noConversion"/>
  </si>
  <si>
    <t>0-0xff,不包括交换机信息包的head和字节数</t>
    <phoneticPr fontId="106" type="noConversion"/>
  </si>
  <si>
    <t>交换机名称</t>
    <phoneticPr fontId="106" type="noConversion"/>
  </si>
  <si>
    <t>交换机序号</t>
    <phoneticPr fontId="106" type="noConversion"/>
  </si>
  <si>
    <t>交换机类型</t>
    <phoneticPr fontId="106" type="noConversion"/>
  </si>
  <si>
    <t>中心交换机：0；接入交换机：1</t>
    <phoneticPr fontId="106" type="noConversion"/>
  </si>
  <si>
    <t>每个接入交换机只会和一台中心交换机相连，中心交换机和中心交换机连接</t>
    <phoneticPr fontId="106" type="noConversion"/>
  </si>
  <si>
    <t>0-255</t>
    <phoneticPr fontId="106" type="noConversion"/>
  </si>
  <si>
    <t>如果是接入交换机：ID号仅为一个，是对应的中心交换机序号；如果是中心交换机：ID号是与之相连的中心交换机ID，如果没有连接的中心交换机就写入自己的ID</t>
    <phoneticPr fontId="106" type="noConversion"/>
  </si>
  <si>
    <t>任务I ID号</t>
    <phoneticPr fontId="106" type="noConversion"/>
  </si>
  <si>
    <t>任务i启动时间</t>
    <phoneticPr fontId="106" type="noConversion"/>
  </si>
  <si>
    <t>超时：0；执行出错：1；正常：2</t>
    <phoneticPr fontId="106" type="noConversion"/>
  </si>
  <si>
    <t>当量毫秒</t>
    <phoneticPr fontId="106" type="noConversion"/>
  </si>
  <si>
    <t>当量毫秒</t>
    <phoneticPr fontId="106" type="noConversion"/>
  </si>
  <si>
    <t>每个任务启动时间有层次关系，相对于控制周期起点</t>
    <phoneticPr fontId="106" type="noConversion"/>
  </si>
  <si>
    <t>0-65536</t>
    <phoneticPr fontId="106" type="noConversion"/>
  </si>
  <si>
    <t>分区复位次数</t>
    <phoneticPr fontId="106" type="noConversion"/>
  </si>
  <si>
    <r>
      <t>0-</t>
    </r>
    <r>
      <rPr>
        <sz val="11"/>
        <color theme="1"/>
        <rFont val="宋体"/>
        <family val="3"/>
        <charset val="134"/>
        <scheme val="minor"/>
      </rPr>
      <t>255</t>
    </r>
    <phoneticPr fontId="106" type="noConversion"/>
  </si>
  <si>
    <t>计算0；控制1；管理2</t>
    <phoneticPr fontId="106" type="noConversion"/>
  </si>
  <si>
    <t>造错分区编号,若为0，表示无故障</t>
    <phoneticPr fontId="106" type="noConversion"/>
  </si>
  <si>
    <t>故障任务名称</t>
    <phoneticPr fontId="106" type="noConversion"/>
  </si>
  <si>
    <r>
      <t>分区在哪个V</t>
    </r>
    <r>
      <rPr>
        <sz val="11"/>
        <color theme="1"/>
        <rFont val="宋体"/>
        <family val="3"/>
        <charset val="134"/>
        <scheme val="minor"/>
      </rPr>
      <t>MC</t>
    </r>
    <phoneticPr fontId="106" type="noConversion"/>
  </si>
  <si>
    <r>
      <t>重复以上L</t>
    </r>
    <r>
      <rPr>
        <sz val="11"/>
        <color theme="1"/>
        <rFont val="宋体"/>
        <family val="3"/>
        <charset val="134"/>
        <scheme val="minor"/>
      </rPr>
      <t>10</t>
    </r>
    <r>
      <rPr>
        <sz val="11"/>
        <color theme="1"/>
        <rFont val="宋体"/>
        <charset val="134"/>
        <scheme val="minor"/>
      </rPr>
      <t>0-L11</t>
    </r>
    <r>
      <rPr>
        <sz val="11"/>
        <color theme="1"/>
        <rFont val="宋体"/>
        <family val="3"/>
        <charset val="134"/>
        <scheme val="minor"/>
      </rPr>
      <t>6</t>
    </r>
    <r>
      <rPr>
        <sz val="11"/>
        <color theme="1"/>
        <rFont val="宋体"/>
        <charset val="134"/>
        <scheme val="minor"/>
      </rPr>
      <t>的内容，表示各个分区内容</t>
    </r>
    <phoneticPr fontId="106" type="noConversion"/>
  </si>
  <si>
    <r>
      <t>重复以上L11</t>
    </r>
    <r>
      <rPr>
        <sz val="11"/>
        <color theme="1"/>
        <rFont val="宋体"/>
        <charset val="134"/>
        <scheme val="minor"/>
      </rPr>
      <t>0-L11</t>
    </r>
    <r>
      <rPr>
        <sz val="11"/>
        <color theme="1"/>
        <rFont val="宋体"/>
        <family val="3"/>
        <charset val="134"/>
        <scheme val="minor"/>
      </rPr>
      <t>6</t>
    </r>
    <r>
      <rPr>
        <sz val="11"/>
        <color theme="1"/>
        <rFont val="宋体"/>
        <charset val="134"/>
        <scheme val="minor"/>
      </rPr>
      <t>的内容，每次固定</t>
    </r>
    <r>
      <rPr>
        <sz val="11"/>
        <color theme="1"/>
        <rFont val="宋体"/>
        <family val="3"/>
        <charset val="134"/>
        <scheme val="minor"/>
      </rPr>
      <t>12</t>
    </r>
    <r>
      <rPr>
        <sz val="11"/>
        <color theme="1"/>
        <rFont val="宋体"/>
        <charset val="134"/>
        <scheme val="minor"/>
      </rPr>
      <t>字节，表示分区内各个任务内容</t>
    </r>
    <phoneticPr fontId="10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</si>
</sst>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3" formatCode="_ * #,##0.00_ ;_ * \-#,##0.00_ ;_ * &quot;-&quot;??_ ;_ @_ "/>
    <numFmt numFmtId="176" formatCode="0.00000"/>
    <numFmt numFmtId="177" formatCode="0.00_);[Red]\(0.00\)"/>
    <numFmt numFmtId="180" formatCode="_(* #,##0_);_(* \(#,##0\);_(* &quot;-&quot;_);_(@_)"/>
    <numFmt numFmtId="181" formatCode="_(&quot;\&quot;* #,##0_);_(&quot;\&quot;* \(#,##0\);_(&quot;\&quot;* &quot;-&quot;??_);_(@_)"/>
    <numFmt numFmtId="182" formatCode="mmm"/>
    <numFmt numFmtId="183" formatCode="_(&quot;\&quot;* #,##0_);_(&quot;\&quot;* \(#,##0\);_(&quot;\&quot;* &quot;-&quot;_);_(@_)"/>
    <numFmt numFmtId="184" formatCode="_ \¥* #,##0.00_ ;_ \¥* \-#,##0.00_ ;_ \¥* &quot;-&quot;??_ ;_ @_ "/>
    <numFmt numFmtId="185" formatCode="[$-10435]yyyy\/mm\/dd;@"/>
    <numFmt numFmtId="186" formatCode="_ * #,##0.0000_ ;_ * \-#,##0.0000_ ;_ * &quot;-&quot;??_ ;_ @_ "/>
    <numFmt numFmtId="187" formatCode="_(* #,##0_);_(* \(#,##0\);_(* &quot;-&quot;??_);_(@_)"/>
    <numFmt numFmtId="188" formatCode="0.000"/>
    <numFmt numFmtId="189" formatCode="yy/m/d;@"/>
    <numFmt numFmtId="190" formatCode="0.0"/>
    <numFmt numFmtId="191" formatCode="0.00_ "/>
    <numFmt numFmtId="192" formatCode="0_);[Red]\(0\)"/>
    <numFmt numFmtId="193" formatCode="0.0_);[Red]\(0.0\)"/>
    <numFmt numFmtId="194" formatCode="0.0000"/>
    <numFmt numFmtId="195" formatCode="yyyy/mm/dd;@"/>
    <numFmt numFmtId="196" formatCode="_ * #,##0.000_ ;_ * \-#,##0.000_ ;_ * &quot;-&quot;??_ ;_ @_ "/>
    <numFmt numFmtId="197" formatCode="0.0_ "/>
    <numFmt numFmtId="198" formatCode="0.000_ "/>
    <numFmt numFmtId="199" formatCode="0.0000_);[Red]\(0.0000\)"/>
    <numFmt numFmtId="200" formatCode="0.000_);[Red]\(0.000\)"/>
  </numFmts>
  <fonts count="107">
    <font>
      <sz val="11"/>
      <color theme="1"/>
      <name val="宋体"/>
      <charset val="134"/>
      <scheme val="minor"/>
    </font>
    <font>
      <b/>
      <sz val="11"/>
      <color theme="1"/>
      <name val="宋体"/>
      <charset val="134"/>
      <scheme val="minor"/>
    </font>
    <font>
      <sz val="12"/>
      <color theme="1"/>
      <name val="宋体"/>
      <charset val="134"/>
      <scheme val="minor"/>
    </font>
    <font>
      <sz val="11"/>
      <color theme="1"/>
      <name val="Times New Roman"/>
      <family val="1"/>
    </font>
    <font>
      <b/>
      <sz val="11"/>
      <color theme="1"/>
      <name val="Times New Roman"/>
      <family val="1"/>
    </font>
    <font>
      <sz val="10"/>
      <color theme="1"/>
      <name val="Times New Roman"/>
      <family val="1"/>
    </font>
    <font>
      <b/>
      <sz val="10"/>
      <name val="Times New Roman"/>
      <family val="1"/>
    </font>
    <font>
      <sz val="10"/>
      <name val="Times New Roman"/>
      <family val="1"/>
    </font>
    <font>
      <sz val="10"/>
      <name val="宋体"/>
      <charset val="134"/>
    </font>
    <font>
      <sz val="10"/>
      <color theme="1"/>
      <name val="宋体"/>
      <charset val="134"/>
    </font>
    <font>
      <b/>
      <sz val="10"/>
      <name val="宋体"/>
      <charset val="134"/>
    </font>
    <font>
      <sz val="10"/>
      <name val="宋体"/>
      <charset val="134"/>
      <scheme val="minor"/>
    </font>
    <font>
      <b/>
      <sz val="12"/>
      <color theme="1"/>
      <name val="宋体"/>
      <charset val="134"/>
    </font>
    <font>
      <b/>
      <sz val="10"/>
      <color theme="1"/>
      <name val="宋体"/>
      <charset val="134"/>
    </font>
    <font>
      <sz val="11"/>
      <name val="Times New Roman"/>
      <family val="1"/>
    </font>
    <font>
      <b/>
      <sz val="10"/>
      <color theme="1"/>
      <name val="Times New Roman"/>
      <family val="1"/>
    </font>
    <font>
      <b/>
      <sz val="10"/>
      <color theme="1"/>
      <name val="宋体"/>
      <charset val="134"/>
      <scheme val="minor"/>
    </font>
    <font>
      <b/>
      <sz val="10"/>
      <name val="宋体"/>
      <charset val="134"/>
      <scheme val="minor"/>
    </font>
    <font>
      <b/>
      <sz val="11"/>
      <color theme="1"/>
      <name val="宋体"/>
      <charset val="134"/>
    </font>
    <font>
      <sz val="11"/>
      <color rgb="FFFF0000"/>
      <name val="Times New Roman"/>
      <family val="1"/>
    </font>
    <font>
      <sz val="8"/>
      <color theme="1"/>
      <name val="宋体"/>
      <charset val="134"/>
      <scheme val="minor"/>
    </font>
    <font>
      <b/>
      <sz val="8"/>
      <color theme="1"/>
      <name val="宋体"/>
      <charset val="134"/>
      <scheme val="minor"/>
    </font>
    <font>
      <b/>
      <sz val="8"/>
      <name val="宋体"/>
      <charset val="134"/>
      <scheme val="minor"/>
    </font>
    <font>
      <i/>
      <sz val="8"/>
      <color theme="1"/>
      <name val="宋体"/>
      <charset val="134"/>
      <scheme val="minor"/>
    </font>
    <font>
      <b/>
      <sz val="12"/>
      <color theme="1"/>
      <name val="宋体"/>
      <charset val="134"/>
      <scheme val="minor"/>
    </font>
    <font>
      <sz val="8"/>
      <name val="宋体"/>
      <charset val="134"/>
      <scheme val="minor"/>
    </font>
    <font>
      <sz val="8"/>
      <color rgb="FFFF0000"/>
      <name val="宋体"/>
      <charset val="134"/>
      <scheme val="minor"/>
    </font>
    <font>
      <b/>
      <sz val="14"/>
      <color theme="1"/>
      <name val="Times New Roman"/>
      <family val="1"/>
    </font>
    <font>
      <sz val="11"/>
      <color theme="1"/>
      <name val="宋体"/>
      <charset val="134"/>
    </font>
    <font>
      <sz val="11"/>
      <color theme="1"/>
      <name val="宋体"/>
      <charset val="134"/>
    </font>
    <font>
      <sz val="11"/>
      <name val="宋体"/>
      <charset val="134"/>
    </font>
    <font>
      <sz val="11"/>
      <name val="宋体"/>
      <charset val="134"/>
    </font>
    <font>
      <i/>
      <sz val="11"/>
      <color rgb="FF3841F0"/>
      <name val="Times New Roman"/>
      <family val="1"/>
    </font>
    <font>
      <b/>
      <sz val="14"/>
      <name val="宋体"/>
      <charset val="134"/>
    </font>
    <font>
      <b/>
      <sz val="14"/>
      <name val="Times New Roman"/>
      <family val="1"/>
    </font>
    <font>
      <sz val="10"/>
      <color theme="1"/>
      <name val="宋体"/>
      <charset val="134"/>
      <scheme val="minor"/>
    </font>
    <font>
      <sz val="11"/>
      <color rgb="FF000000"/>
      <name val="Times New Roman"/>
      <family val="1"/>
    </font>
    <font>
      <sz val="11"/>
      <name val="宋体"/>
      <charset val="134"/>
      <scheme val="minor"/>
    </font>
    <font>
      <b/>
      <sz val="11"/>
      <name val="Times New Roman"/>
      <family val="1"/>
    </font>
    <font>
      <sz val="11"/>
      <color rgb="FFFF0000"/>
      <name val="宋体"/>
      <charset val="134"/>
    </font>
    <font>
      <sz val="10"/>
      <color theme="1"/>
      <name val="宋体"/>
      <charset val="134"/>
      <scheme val="minor"/>
    </font>
    <font>
      <sz val="9"/>
      <color indexed="8"/>
      <name val="微软雅黑"/>
      <charset val="134"/>
    </font>
    <font>
      <b/>
      <sz val="18"/>
      <color indexed="8"/>
      <name val="微软雅黑"/>
      <charset val="134"/>
    </font>
    <font>
      <b/>
      <sz val="11"/>
      <color theme="1"/>
      <name val="微软雅黑"/>
      <charset val="134"/>
    </font>
    <font>
      <sz val="11"/>
      <color theme="1"/>
      <name val="微软雅黑"/>
      <charset val="134"/>
    </font>
    <font>
      <b/>
      <sz val="11"/>
      <name val="微软雅黑"/>
      <charset val="134"/>
    </font>
    <font>
      <sz val="11"/>
      <name val="微软雅黑"/>
      <charset val="134"/>
    </font>
    <font>
      <b/>
      <sz val="10"/>
      <color theme="1"/>
      <name val="微软雅黑"/>
      <charset val="134"/>
    </font>
    <font>
      <b/>
      <sz val="11"/>
      <color indexed="8"/>
      <name val="微软雅黑"/>
      <charset val="134"/>
    </font>
    <font>
      <sz val="11"/>
      <color indexed="8"/>
      <name val="微软雅黑"/>
      <charset val="134"/>
    </font>
    <font>
      <sz val="9"/>
      <name val="微软雅黑"/>
      <charset val="134"/>
    </font>
    <font>
      <b/>
      <sz val="9"/>
      <color indexed="8"/>
      <name val="微软雅黑"/>
      <charset val="134"/>
    </font>
    <font>
      <sz val="18"/>
      <color theme="1"/>
      <name val="宋体"/>
      <charset val="134"/>
      <scheme val="minor"/>
    </font>
    <font>
      <b/>
      <sz val="12"/>
      <name val="宋体"/>
      <charset val="134"/>
    </font>
    <font>
      <sz val="10"/>
      <color rgb="FFFF0000"/>
      <name val="Times New Roman"/>
      <family val="1"/>
    </font>
    <font>
      <sz val="11"/>
      <color theme="1"/>
      <name val="宋体"/>
      <charset val="134"/>
      <scheme val="minor"/>
    </font>
    <font>
      <sz val="11"/>
      <color indexed="8"/>
      <name val="宋体"/>
      <charset val="134"/>
    </font>
    <font>
      <sz val="11"/>
      <color theme="1"/>
      <name val="宋体"/>
      <charset val="134"/>
      <scheme val="minor"/>
    </font>
    <font>
      <b/>
      <sz val="11"/>
      <color rgb="FFFA7D00"/>
      <name val="宋体"/>
      <charset val="134"/>
    </font>
    <font>
      <b/>
      <sz val="12"/>
      <name val="楷体_GB2312"/>
      <charset val="134"/>
    </font>
    <font>
      <sz val="10"/>
      <name val="MS Sans Serif"/>
      <family val="1"/>
    </font>
    <font>
      <sz val="11"/>
      <color theme="1"/>
      <name val="宋体"/>
      <family val="3"/>
      <charset val="134"/>
      <scheme val="minor"/>
    </font>
    <font>
      <sz val="11"/>
      <name val="ＭＳ Ｐゴシック"/>
      <charset val="134"/>
    </font>
    <font>
      <sz val="12"/>
      <name val="宋体"/>
      <family val="3"/>
      <charset val="134"/>
    </font>
    <font>
      <sz val="11"/>
      <color theme="0"/>
      <name val="宋体"/>
      <family val="3"/>
      <charset val="134"/>
      <scheme val="minor"/>
    </font>
    <font>
      <sz val="11"/>
      <color rgb="FFFA7D00"/>
      <name val="宋体"/>
      <family val="3"/>
      <charset val="134"/>
    </font>
    <font>
      <u/>
      <sz val="11"/>
      <color indexed="36"/>
      <name val="ＭＳ Ｐゴシック"/>
      <charset val="134"/>
    </font>
    <font>
      <b/>
      <sz val="11"/>
      <color theme="1"/>
      <name val="宋体"/>
      <family val="3"/>
      <charset val="134"/>
      <scheme val="minor"/>
    </font>
    <font>
      <b/>
      <sz val="11"/>
      <color rgb="FF3F3F3F"/>
      <name val="宋体"/>
      <family val="3"/>
      <charset val="134"/>
    </font>
    <font>
      <sz val="11"/>
      <color rgb="FF9C6500"/>
      <name val="宋体"/>
      <family val="3"/>
      <charset val="134"/>
    </font>
    <font>
      <b/>
      <sz val="12"/>
      <name val="Arial"/>
      <family val="2"/>
    </font>
    <font>
      <b/>
      <sz val="15"/>
      <color theme="3"/>
      <name val="宋体"/>
      <family val="3"/>
      <charset val="134"/>
    </font>
    <font>
      <sz val="11"/>
      <color indexed="8"/>
      <name val="宋体"/>
      <family val="3"/>
      <charset val="134"/>
    </font>
    <font>
      <sz val="8"/>
      <name val="Times New Roman"/>
      <family val="1"/>
    </font>
    <font>
      <b/>
      <sz val="18"/>
      <color theme="3"/>
      <name val="宋体"/>
      <family val="3"/>
      <charset val="134"/>
    </font>
    <font>
      <b/>
      <sz val="11"/>
      <color indexed="9"/>
      <name val="宋体"/>
      <family val="3"/>
      <charset val="134"/>
    </font>
    <font>
      <b/>
      <sz val="11"/>
      <color theme="3"/>
      <name val="宋体"/>
      <family val="3"/>
      <charset val="134"/>
    </font>
    <font>
      <b/>
      <sz val="13"/>
      <color theme="3"/>
      <name val="宋体"/>
      <family val="3"/>
      <charset val="134"/>
    </font>
    <font>
      <sz val="11"/>
      <color rgb="FF9C0006"/>
      <name val="宋体"/>
      <family val="3"/>
      <charset val="134"/>
    </font>
    <font>
      <sz val="11"/>
      <color indexed="10"/>
      <name val="宋体"/>
      <family val="3"/>
      <charset val="134"/>
    </font>
    <font>
      <u/>
      <sz val="11"/>
      <color indexed="12"/>
      <name val="宋体"/>
      <family val="3"/>
      <charset val="134"/>
    </font>
    <font>
      <sz val="12"/>
      <name val="黑体"/>
      <family val="3"/>
      <charset val="134"/>
    </font>
    <font>
      <sz val="11"/>
      <color rgb="FF006100"/>
      <name val="宋体"/>
      <family val="3"/>
      <charset val="134"/>
    </font>
    <font>
      <b/>
      <sz val="11"/>
      <color indexed="8"/>
      <name val="宋体"/>
      <family val="3"/>
      <charset val="134"/>
    </font>
    <font>
      <i/>
      <sz val="11"/>
      <color rgb="FF7F7F7F"/>
      <name val="宋体"/>
      <family val="3"/>
      <charset val="134"/>
    </font>
    <font>
      <sz val="10"/>
      <name val="仿宋体"/>
      <charset val="134"/>
    </font>
    <font>
      <sz val="11"/>
      <color rgb="FF3F3F76"/>
      <name val="宋体"/>
      <family val="3"/>
      <charset val="134"/>
    </font>
    <font>
      <sz val="10"/>
      <name val="宋体"/>
      <family val="3"/>
      <charset val="134"/>
    </font>
    <font>
      <sz val="10"/>
      <color theme="1"/>
      <name val="宋体"/>
      <family val="3"/>
      <charset val="134"/>
    </font>
    <font>
      <b/>
      <sz val="11"/>
      <color rgb="FFFF0000"/>
      <name val="宋体"/>
      <family val="3"/>
      <charset val="134"/>
    </font>
    <font>
      <sz val="11"/>
      <color rgb="FFFF0000"/>
      <name val="宋体"/>
      <family val="3"/>
      <charset val="134"/>
    </font>
    <font>
      <b/>
      <sz val="14"/>
      <color theme="1"/>
      <name val="宋体"/>
      <family val="3"/>
      <charset val="134"/>
    </font>
    <font>
      <b/>
      <sz val="11"/>
      <color theme="1"/>
      <name val="宋体"/>
      <family val="3"/>
      <charset val="134"/>
    </font>
    <font>
      <b/>
      <sz val="10"/>
      <name val="宋体"/>
      <family val="3"/>
      <charset val="134"/>
    </font>
    <font>
      <sz val="10"/>
      <color rgb="FFFF0000"/>
      <name val="宋体"/>
      <family val="3"/>
      <charset val="134"/>
    </font>
    <font>
      <sz val="36"/>
      <color indexed="8"/>
      <name val="黑体"/>
      <family val="3"/>
      <charset val="134"/>
    </font>
    <font>
      <b/>
      <sz val="36"/>
      <color indexed="8"/>
      <name val="宋体"/>
      <family val="3"/>
      <charset val="134"/>
    </font>
    <font>
      <b/>
      <sz val="14"/>
      <color indexed="8"/>
      <name val="宋体"/>
      <family val="3"/>
      <charset val="134"/>
    </font>
    <font>
      <b/>
      <sz val="26"/>
      <color indexed="8"/>
      <name val="宋体"/>
      <family val="3"/>
      <charset val="134"/>
    </font>
    <font>
      <b/>
      <sz val="48"/>
      <name val="宋体"/>
      <family val="3"/>
      <charset val="134"/>
    </font>
    <font>
      <b/>
      <sz val="20"/>
      <name val="宋体"/>
      <family val="3"/>
      <charset val="134"/>
    </font>
    <font>
      <b/>
      <sz val="18"/>
      <name val="宋体"/>
      <family val="3"/>
      <charset val="134"/>
    </font>
    <font>
      <b/>
      <sz val="9"/>
      <name val="宋体"/>
      <family val="3"/>
      <charset val="134"/>
    </font>
    <font>
      <sz val="9"/>
      <name val="宋体"/>
      <family val="3"/>
      <charset val="134"/>
    </font>
    <font>
      <b/>
      <sz val="10"/>
      <color theme="1"/>
      <name val="宋体"/>
      <family val="3"/>
      <charset val="134"/>
    </font>
    <font>
      <sz val="11"/>
      <color theme="1"/>
      <name val="宋体"/>
      <family val="3"/>
      <charset val="134"/>
    </font>
    <font>
      <sz val="9"/>
      <name val="宋体"/>
      <family val="3"/>
      <charset val="134"/>
      <scheme val="minor"/>
    </font>
  </fonts>
  <fills count="40">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
      <patternFill patternType="solid">
        <fgColor theme="5" tint="0.79995117038483843"/>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7" tint="0.79995117038483843"/>
        <bgColor indexed="64"/>
      </patternFill>
    </fill>
    <fill>
      <patternFill patternType="solid">
        <fgColor theme="4" tint="0.39994506668294322"/>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6" tint="0.79995117038483843"/>
        <bgColor indexed="64"/>
      </patternFill>
    </fill>
    <fill>
      <patternFill patternType="solid">
        <fgColor theme="6" tint="0.39994506668294322"/>
        <bgColor indexed="64"/>
      </patternFill>
    </fill>
    <fill>
      <patternFill patternType="solid">
        <fgColor theme="4" tint="0.79995117038483843"/>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rgb="FFFF0000"/>
        <bgColor indexed="64"/>
      </patternFill>
    </fill>
    <fill>
      <patternFill patternType="solid">
        <fgColor rgb="FFFFC000"/>
        <bgColor indexed="64"/>
      </patternFill>
    </fill>
    <fill>
      <patternFill patternType="solid">
        <fgColor theme="0" tint="-0.14996795556505021"/>
        <bgColor indexed="64"/>
      </patternFill>
    </fill>
    <fill>
      <patternFill patternType="solid">
        <fgColor rgb="FFF2F2F2"/>
        <bgColor indexed="64"/>
      </patternFill>
    </fill>
    <fill>
      <patternFill patternType="solid">
        <fgColor theme="4"/>
        <bgColor indexed="64"/>
      </patternFill>
    </fill>
    <fill>
      <patternFill patternType="solid">
        <fgColor theme="5" tint="0.39994506668294322"/>
        <bgColor indexed="64"/>
      </patternFill>
    </fill>
    <fill>
      <patternFill patternType="solid">
        <fgColor theme="8" tint="0.79995117038483843"/>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rgb="FFFFEB9C"/>
        <bgColor indexed="64"/>
      </patternFill>
    </fill>
    <fill>
      <patternFill patternType="solid">
        <fgColor rgb="FFA5A5A5"/>
        <bgColor indexed="64"/>
      </patternFill>
    </fill>
    <fill>
      <patternFill patternType="solid">
        <fgColor rgb="FFFFC7CE"/>
        <bgColor indexed="64"/>
      </patternFill>
    </fill>
    <fill>
      <patternFill patternType="solid">
        <fgColor indexed="26"/>
        <bgColor indexed="64"/>
      </patternFill>
    </fill>
    <fill>
      <patternFill patternType="solid">
        <fgColor rgb="FFC6EFCE"/>
        <bgColor indexed="64"/>
      </patternFill>
    </fill>
    <fill>
      <patternFill patternType="solid">
        <fgColor indexed="47"/>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bottom>
      <diagonal/>
    </border>
    <border>
      <left/>
      <right/>
      <top style="medium">
        <color auto="1"/>
      </top>
      <bottom style="medium">
        <color auto="1"/>
      </bottom>
      <diagonal/>
    </border>
    <border>
      <left/>
      <right/>
      <top/>
      <bottom style="thick">
        <color theme="4" tint="0.49995422223578601"/>
      </bottom>
      <diagonal/>
    </border>
    <border>
      <left/>
      <right/>
      <top/>
      <bottom style="medium">
        <color theme="4" tint="0.39994506668294322"/>
      </bottom>
      <diagonal/>
    </border>
  </borders>
  <cellStyleXfs count="185">
    <xf numFmtId="0" fontId="0" fillId="0" borderId="0">
      <alignment vertical="center"/>
    </xf>
    <xf numFmtId="0" fontId="58" fillId="27" borderId="16" applyNumberFormat="0" applyAlignment="0" applyProtection="0">
      <alignment vertical="center"/>
    </xf>
    <xf numFmtId="0" fontId="63" fillId="0" borderId="0">
      <alignment vertical="center"/>
    </xf>
    <xf numFmtId="43" fontId="55" fillId="0" borderId="0" applyFont="0" applyFill="0" applyBorder="0" applyAlignment="0" applyProtection="0">
      <alignment vertical="center"/>
    </xf>
    <xf numFmtId="9" fontId="55" fillId="0" borderId="0" applyFont="0" applyFill="0" applyBorder="0" applyAlignment="0" applyProtection="0">
      <alignment vertical="center"/>
    </xf>
    <xf numFmtId="0" fontId="61" fillId="0" borderId="0">
      <alignment vertical="center"/>
    </xf>
    <xf numFmtId="0" fontId="64" fillId="29" borderId="0" applyNumberFormat="0" applyBorder="0" applyAlignment="0" applyProtection="0">
      <alignment vertical="center"/>
    </xf>
    <xf numFmtId="9" fontId="63" fillId="0" borderId="0" applyFont="0" applyFill="0" applyBorder="0" applyAlignment="0" applyProtection="0">
      <alignment vertical="center"/>
    </xf>
    <xf numFmtId="0" fontId="55" fillId="0" borderId="0">
      <alignment vertical="center"/>
    </xf>
    <xf numFmtId="0" fontId="61" fillId="0" borderId="0">
      <alignment vertical="center"/>
    </xf>
    <xf numFmtId="0" fontId="61" fillId="0" borderId="0">
      <alignment vertical="center"/>
    </xf>
    <xf numFmtId="9" fontId="61" fillId="0" borderId="0" applyFont="0" applyFill="0" applyBorder="0" applyAlignment="0" applyProtection="0">
      <alignment vertical="center"/>
    </xf>
    <xf numFmtId="9" fontId="63" fillId="0" borderId="0" applyFont="0" applyFill="0" applyBorder="0" applyAlignment="0" applyProtection="0">
      <alignment vertical="center"/>
    </xf>
    <xf numFmtId="9" fontId="63" fillId="0" borderId="0" applyFont="0" applyFill="0" applyBorder="0" applyAlignment="0" applyProtection="0">
      <alignment vertical="center"/>
    </xf>
    <xf numFmtId="0" fontId="55" fillId="0" borderId="0">
      <alignment vertical="center"/>
    </xf>
    <xf numFmtId="43" fontId="55" fillId="0" borderId="0" applyFont="0" applyFill="0" applyBorder="0" applyAlignment="0" applyProtection="0">
      <alignment vertical="center"/>
    </xf>
    <xf numFmtId="9" fontId="55" fillId="0" borderId="0" applyFont="0" applyFill="0" applyBorder="0" applyAlignment="0" applyProtection="0">
      <alignment vertical="center"/>
    </xf>
    <xf numFmtId="0" fontId="57" fillId="30" borderId="0" applyNumberFormat="0" applyBorder="0" applyAlignment="0" applyProtection="0">
      <alignment vertical="center"/>
    </xf>
    <xf numFmtId="43" fontId="63" fillId="0" borderId="0" applyFont="0" applyFill="0" applyBorder="0" applyAlignment="0" applyProtection="0">
      <alignment vertical="center"/>
    </xf>
    <xf numFmtId="0" fontId="64" fillId="28" borderId="0" applyNumberFormat="0" applyBorder="0" applyAlignment="0" applyProtection="0">
      <alignment vertical="center"/>
    </xf>
    <xf numFmtId="180" fontId="62" fillId="0" borderId="0" applyFont="0" applyFill="0" applyBorder="0" applyAlignment="0" applyProtection="0"/>
    <xf numFmtId="0" fontId="61" fillId="0" borderId="0">
      <alignment vertical="center"/>
    </xf>
    <xf numFmtId="0" fontId="68" fillId="27" borderId="19" applyNumberFormat="0" applyAlignment="0" applyProtection="0">
      <alignment vertical="center"/>
    </xf>
    <xf numFmtId="0" fontId="57" fillId="31" borderId="0" applyNumberFormat="0" applyBorder="0" applyAlignment="0" applyProtection="0">
      <alignment vertical="center"/>
    </xf>
    <xf numFmtId="0" fontId="64" fillId="32" borderId="0" applyNumberFormat="0" applyBorder="0" applyAlignment="0" applyProtection="0">
      <alignment vertical="center"/>
    </xf>
    <xf numFmtId="0" fontId="57" fillId="33" borderId="0" applyNumberFormat="0" applyBorder="0" applyAlignment="0" applyProtection="0">
      <alignment vertical="center"/>
    </xf>
    <xf numFmtId="0" fontId="69" fillId="34" borderId="0" applyNumberFormat="0" applyBorder="0" applyAlignment="0" applyProtection="0">
      <alignment vertical="center"/>
    </xf>
    <xf numFmtId="0" fontId="71" fillId="0" borderId="22" applyNumberFormat="0" applyFill="0" applyAlignment="0" applyProtection="0">
      <alignment vertical="center"/>
    </xf>
    <xf numFmtId="9" fontId="61" fillId="0" borderId="0" applyFont="0" applyFill="0" applyBorder="0" applyAlignment="0" applyProtection="0">
      <alignment vertical="center"/>
    </xf>
    <xf numFmtId="182" fontId="63" fillId="0" borderId="0" applyFill="0" applyBorder="0" applyAlignment="0"/>
    <xf numFmtId="184" fontId="72" fillId="0" borderId="0" applyFont="0" applyFill="0" applyBorder="0" applyAlignment="0" applyProtection="0">
      <alignment vertical="center"/>
    </xf>
    <xf numFmtId="15" fontId="60" fillId="0" borderId="0"/>
    <xf numFmtId="43" fontId="55" fillId="0" borderId="0" applyFont="0" applyFill="0" applyBorder="0" applyAlignment="0" applyProtection="0">
      <alignment vertical="center"/>
    </xf>
    <xf numFmtId="0" fontId="70" fillId="0" borderId="23" applyNumberFormat="0" applyAlignment="0" applyProtection="0">
      <alignment horizontal="left" vertical="center"/>
    </xf>
    <xf numFmtId="43" fontId="55" fillId="0" borderId="0" applyFont="0" applyFill="0" applyBorder="0" applyAlignment="0" applyProtection="0">
      <alignment vertical="center"/>
    </xf>
    <xf numFmtId="0" fontId="70" fillId="0" borderId="3">
      <alignment horizontal="left" vertical="center"/>
    </xf>
    <xf numFmtId="0" fontId="7" fillId="0" borderId="0"/>
    <xf numFmtId="0" fontId="73" fillId="0" borderId="0"/>
    <xf numFmtId="9" fontId="63"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0" fontId="65" fillId="0" borderId="17" applyNumberFormat="0" applyFill="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187" fontId="62" fillId="0" borderId="0" applyFont="0" applyFill="0" applyBorder="0" applyAlignment="0" applyProtection="0"/>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61" fillId="0" borderId="0" applyFont="0" applyFill="0" applyBorder="0" applyAlignment="0" applyProtection="0">
      <alignment vertical="center"/>
    </xf>
    <xf numFmtId="9" fontId="61" fillId="0" borderId="0" applyFont="0" applyFill="0" applyBorder="0" applyAlignment="0" applyProtection="0">
      <alignment vertical="center"/>
    </xf>
    <xf numFmtId="9" fontId="63" fillId="0" borderId="0" applyFont="0" applyFill="0" applyBorder="0" applyAlignment="0" applyProtection="0">
      <alignment vertical="center"/>
    </xf>
    <xf numFmtId="9" fontId="63" fillId="0" borderId="0" applyFont="0" applyFill="0" applyBorder="0" applyAlignment="0" applyProtection="0">
      <alignment vertical="center"/>
    </xf>
    <xf numFmtId="9" fontId="63" fillId="0" borderId="0" applyFont="0" applyFill="0" applyBorder="0" applyAlignment="0" applyProtection="0">
      <alignment vertical="center"/>
    </xf>
    <xf numFmtId="9" fontId="55" fillId="0" borderId="0" applyFont="0" applyFill="0" applyBorder="0" applyAlignment="0" applyProtection="0">
      <alignment vertical="center"/>
    </xf>
    <xf numFmtId="0" fontId="55" fillId="0" borderId="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63" fillId="0" borderId="0" applyFont="0" applyFill="0" applyBorder="0" applyAlignment="0" applyProtection="0"/>
    <xf numFmtId="9" fontId="63" fillId="0" borderId="0" applyFont="0" applyFill="0" applyBorder="0" applyAlignment="0" applyProtection="0">
      <alignment vertical="center"/>
    </xf>
    <xf numFmtId="9" fontId="63" fillId="0" borderId="0" applyFont="0" applyFill="0" applyBorder="0" applyAlignment="0" applyProtection="0">
      <alignment vertical="center"/>
    </xf>
    <xf numFmtId="9" fontId="63" fillId="0" borderId="0" applyFont="0" applyFill="0" applyBorder="0" applyAlignment="0" applyProtection="0">
      <alignment vertical="center"/>
    </xf>
    <xf numFmtId="0" fontId="77" fillId="0" borderId="24" applyNumberFormat="0" applyFill="0" applyAlignment="0" applyProtection="0">
      <alignment vertical="center"/>
    </xf>
    <xf numFmtId="9" fontId="63" fillId="0" borderId="0" applyFont="0" applyFill="0" applyBorder="0" applyAlignment="0" applyProtection="0">
      <alignment vertical="center"/>
    </xf>
    <xf numFmtId="0" fontId="74" fillId="0" borderId="0" applyNumberFormat="0" applyFill="0" applyBorder="0" applyAlignment="0" applyProtection="0">
      <alignment vertical="center"/>
    </xf>
    <xf numFmtId="9" fontId="63" fillId="0" borderId="0" applyFont="0" applyFill="0" applyBorder="0" applyAlignment="0" applyProtection="0">
      <alignment vertical="center"/>
    </xf>
    <xf numFmtId="183" fontId="62" fillId="0" borderId="0" applyFont="0" applyFill="0" applyBorder="0" applyAlignment="0" applyProtection="0"/>
    <xf numFmtId="9" fontId="61" fillId="0" borderId="0" applyFont="0" applyFill="0" applyBorder="0" applyAlignment="0" applyProtection="0">
      <alignment vertical="center"/>
    </xf>
    <xf numFmtId="0" fontId="76" fillId="0" borderId="25" applyNumberFormat="0" applyFill="0" applyAlignment="0" applyProtection="0">
      <alignment vertical="center"/>
    </xf>
    <xf numFmtId="43" fontId="63" fillId="0" borderId="0" applyFont="0" applyFill="0" applyBorder="0" applyAlignment="0" applyProtection="0">
      <alignment vertical="center"/>
    </xf>
    <xf numFmtId="0" fontId="76" fillId="0" borderId="0" applyNumberFormat="0" applyFill="0" applyBorder="0" applyAlignment="0" applyProtection="0">
      <alignment vertical="center"/>
    </xf>
    <xf numFmtId="0" fontId="62" fillId="0" borderId="0"/>
    <xf numFmtId="0" fontId="66" fillId="0" borderId="0" applyNumberFormat="0" applyFill="0" applyBorder="0" applyAlignment="0" applyProtection="0">
      <alignment vertical="top"/>
      <protection locked="0"/>
    </xf>
    <xf numFmtId="0" fontId="78" fillId="36" borderId="0" applyNumberFormat="0" applyBorder="0" applyAlignment="0" applyProtection="0">
      <alignment vertical="center"/>
    </xf>
    <xf numFmtId="0" fontId="55" fillId="0" borderId="0">
      <alignment vertical="center"/>
    </xf>
    <xf numFmtId="0" fontId="63" fillId="0" borderId="0">
      <alignment vertical="center"/>
    </xf>
    <xf numFmtId="0" fontId="63" fillId="0" borderId="0">
      <alignment vertical="center"/>
    </xf>
    <xf numFmtId="0" fontId="63" fillId="0" borderId="0">
      <alignment vertical="center"/>
    </xf>
    <xf numFmtId="0" fontId="55" fillId="0" borderId="0">
      <alignment vertical="center"/>
    </xf>
    <xf numFmtId="0" fontId="63" fillId="0" borderId="0">
      <alignment vertical="center"/>
    </xf>
    <xf numFmtId="0" fontId="63" fillId="0" borderId="0">
      <alignment vertical="center"/>
    </xf>
    <xf numFmtId="0" fontId="61" fillId="0" borderId="0">
      <alignment vertical="center"/>
    </xf>
    <xf numFmtId="0" fontId="63" fillId="0" borderId="0">
      <alignment vertical="center"/>
    </xf>
    <xf numFmtId="0" fontId="61" fillId="0" borderId="0">
      <alignment vertical="center"/>
    </xf>
    <xf numFmtId="0" fontId="63" fillId="0" borderId="0">
      <alignment vertical="center"/>
    </xf>
    <xf numFmtId="0" fontId="55" fillId="0" borderId="0">
      <alignment vertical="center"/>
    </xf>
    <xf numFmtId="0" fontId="61" fillId="0" borderId="0">
      <alignment vertical="center"/>
    </xf>
    <xf numFmtId="0" fontId="55" fillId="0" borderId="0">
      <alignment vertical="center"/>
    </xf>
    <xf numFmtId="0" fontId="63" fillId="0" borderId="0">
      <alignment vertical="center"/>
    </xf>
    <xf numFmtId="0" fontId="63" fillId="0" borderId="0">
      <alignment vertical="center"/>
    </xf>
    <xf numFmtId="0" fontId="61" fillId="0" borderId="0">
      <alignment vertical="center"/>
    </xf>
    <xf numFmtId="0" fontId="61"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6" fillId="0" borderId="0"/>
    <xf numFmtId="0" fontId="63" fillId="0" borderId="0">
      <alignment vertical="center"/>
    </xf>
    <xf numFmtId="0" fontId="61" fillId="0" borderId="0">
      <alignment vertical="center"/>
    </xf>
    <xf numFmtId="0" fontId="63" fillId="0" borderId="0">
      <alignment vertical="center"/>
    </xf>
    <xf numFmtId="0" fontId="63" fillId="0" borderId="0">
      <alignment vertical="center"/>
    </xf>
    <xf numFmtId="0" fontId="55" fillId="0" borderId="0"/>
    <xf numFmtId="0" fontId="56"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xf numFmtId="0" fontId="63" fillId="0" borderId="0">
      <alignment vertical="center"/>
    </xf>
    <xf numFmtId="0" fontId="61" fillId="0" borderId="0">
      <alignment vertical="center"/>
    </xf>
    <xf numFmtId="0" fontId="61" fillId="0" borderId="0">
      <alignment vertical="center"/>
    </xf>
    <xf numFmtId="185" fontId="72" fillId="0" borderId="0">
      <alignment vertical="center"/>
    </xf>
    <xf numFmtId="0" fontId="61" fillId="0" borderId="0"/>
    <xf numFmtId="0" fontId="61" fillId="0" borderId="0"/>
    <xf numFmtId="0" fontId="61" fillId="0" borderId="0">
      <alignment vertical="center"/>
    </xf>
    <xf numFmtId="0" fontId="63" fillId="0" borderId="0">
      <alignment vertical="center"/>
    </xf>
    <xf numFmtId="0" fontId="63" fillId="0" borderId="0">
      <alignment vertical="center"/>
    </xf>
    <xf numFmtId="0" fontId="63" fillId="0" borderId="0">
      <alignment vertical="center"/>
    </xf>
    <xf numFmtId="0" fontId="55" fillId="0" borderId="0"/>
    <xf numFmtId="0" fontId="61" fillId="0" borderId="0">
      <alignment vertical="center"/>
    </xf>
    <xf numFmtId="0" fontId="56" fillId="37" borderId="18" applyNumberFormat="0" applyAlignment="0" applyProtection="0">
      <alignment vertical="center"/>
    </xf>
    <xf numFmtId="0" fontId="61" fillId="0" borderId="0">
      <alignment vertical="center"/>
    </xf>
    <xf numFmtId="0" fontId="79" fillId="0" borderId="0" applyNumberFormat="0" applyFill="0" applyBorder="0" applyAlignment="0" applyProtection="0">
      <alignment vertical="center"/>
    </xf>
    <xf numFmtId="0" fontId="55" fillId="0" borderId="0">
      <alignment vertical="center"/>
    </xf>
    <xf numFmtId="0" fontId="55" fillId="0" borderId="0">
      <alignment vertical="center"/>
    </xf>
    <xf numFmtId="0" fontId="55" fillId="0" borderId="0">
      <alignment vertical="center"/>
    </xf>
    <xf numFmtId="0" fontId="63" fillId="0" borderId="0"/>
    <xf numFmtId="0" fontId="63" fillId="0" borderId="0">
      <alignment vertical="center"/>
    </xf>
    <xf numFmtId="0" fontId="61" fillId="0" borderId="0">
      <alignment vertical="center"/>
    </xf>
    <xf numFmtId="0" fontId="63" fillId="0" borderId="0">
      <alignment vertical="center"/>
    </xf>
    <xf numFmtId="0" fontId="80" fillId="0" borderId="0" applyNumberFormat="0" applyFill="0" applyBorder="0" applyAlignment="0" applyProtection="0">
      <alignment vertical="top"/>
      <protection locked="0"/>
    </xf>
    <xf numFmtId="181" fontId="62" fillId="0" borderId="0" applyFont="0" applyFill="0" applyBorder="0" applyAlignment="0" applyProtection="0"/>
    <xf numFmtId="0" fontId="80" fillId="0" borderId="0" applyNumberFormat="0" applyFill="0" applyBorder="0" applyAlignment="0" applyProtection="0">
      <alignment vertical="top"/>
      <protection locked="0"/>
    </xf>
    <xf numFmtId="0" fontId="81" fillId="0" borderId="0">
      <alignment vertical="top"/>
    </xf>
    <xf numFmtId="0" fontId="59" fillId="0" borderId="0"/>
    <xf numFmtId="0" fontId="82" fillId="38" borderId="0" applyNumberFormat="0" applyBorder="0" applyAlignment="0" applyProtection="0">
      <alignment vertical="center"/>
    </xf>
    <xf numFmtId="0" fontId="83" fillId="0" borderId="21" applyNumberFormat="0" applyFill="0" applyAlignment="0" applyProtection="0">
      <alignment vertical="center"/>
    </xf>
    <xf numFmtId="43" fontId="61" fillId="0" borderId="0" applyFont="0" applyFill="0" applyBorder="0" applyAlignment="0" applyProtection="0">
      <alignment vertical="center"/>
    </xf>
    <xf numFmtId="0" fontId="75" fillId="35" borderId="20" applyNumberFormat="0" applyAlignment="0" applyProtection="0">
      <alignment vertical="center"/>
    </xf>
    <xf numFmtId="0" fontId="84" fillId="0" borderId="0" applyNumberFormat="0" applyFill="0" applyBorder="0" applyAlignment="0" applyProtection="0">
      <alignment vertical="center"/>
    </xf>
    <xf numFmtId="0" fontId="85" fillId="0" borderId="0"/>
    <xf numFmtId="0" fontId="63" fillId="0" borderId="0" applyFont="0" applyFill="0" applyBorder="0" applyAlignment="0" applyProtection="0"/>
    <xf numFmtId="0" fontId="63" fillId="0" borderId="0" applyFont="0" applyFill="0" applyBorder="0" applyAlignment="0" applyProtection="0"/>
    <xf numFmtId="43" fontId="63" fillId="0" borderId="0" applyFont="0" applyFill="0" applyBorder="0" applyAlignment="0" applyProtection="0">
      <alignment vertical="center"/>
    </xf>
    <xf numFmtId="43" fontId="63" fillId="0" borderId="0" applyFont="0" applyFill="0" applyBorder="0" applyAlignment="0" applyProtection="0">
      <alignment vertical="center"/>
    </xf>
    <xf numFmtId="43" fontId="63" fillId="0" borderId="0" applyFont="0" applyFill="0" applyBorder="0" applyAlignment="0" applyProtection="0">
      <alignment vertical="center"/>
    </xf>
    <xf numFmtId="43" fontId="55" fillId="0" borderId="0" applyFont="0" applyFill="0" applyBorder="0" applyAlignment="0" applyProtection="0">
      <alignment vertical="center"/>
    </xf>
    <xf numFmtId="43" fontId="55" fillId="0" borderId="0" applyFont="0" applyFill="0" applyBorder="0" applyAlignment="0" applyProtection="0">
      <alignment vertical="center"/>
    </xf>
    <xf numFmtId="43" fontId="55" fillId="0" borderId="0" applyFont="0" applyFill="0" applyBorder="0" applyAlignment="0" applyProtection="0">
      <alignment vertical="center"/>
    </xf>
    <xf numFmtId="43" fontId="55" fillId="0" borderId="0" applyFont="0" applyFill="0" applyBorder="0" applyAlignment="0" applyProtection="0">
      <alignment vertical="center"/>
    </xf>
    <xf numFmtId="43" fontId="55" fillId="0" borderId="0" applyFont="0" applyFill="0" applyBorder="0" applyAlignment="0" applyProtection="0">
      <alignment vertical="center"/>
    </xf>
    <xf numFmtId="43" fontId="55" fillId="0" borderId="0" applyFont="0" applyFill="0" applyBorder="0" applyAlignment="0" applyProtection="0">
      <alignment vertical="center"/>
    </xf>
    <xf numFmtId="43" fontId="55" fillId="0" borderId="0" applyFont="0" applyFill="0" applyBorder="0" applyAlignment="0" applyProtection="0">
      <alignment vertical="center"/>
    </xf>
    <xf numFmtId="43" fontId="55" fillId="0" borderId="0" applyFont="0" applyFill="0" applyBorder="0" applyAlignment="0" applyProtection="0">
      <alignment vertical="center"/>
    </xf>
    <xf numFmtId="43" fontId="55" fillId="0" borderId="0" applyFont="0" applyFill="0" applyBorder="0" applyAlignment="0" applyProtection="0">
      <alignment vertical="center"/>
    </xf>
    <xf numFmtId="43" fontId="55" fillId="0" borderId="0" applyFont="0" applyFill="0" applyBorder="0" applyAlignment="0" applyProtection="0">
      <alignment vertical="center"/>
    </xf>
    <xf numFmtId="43" fontId="55" fillId="0" borderId="0" applyFont="0" applyFill="0" applyBorder="0" applyAlignment="0" applyProtection="0">
      <alignment vertical="center"/>
    </xf>
    <xf numFmtId="43" fontId="55" fillId="0" borderId="0" applyFont="0" applyFill="0" applyBorder="0" applyAlignment="0" applyProtection="0">
      <alignment vertical="center"/>
    </xf>
    <xf numFmtId="43" fontId="61" fillId="0" borderId="0" applyFont="0" applyFill="0" applyBorder="0" applyAlignment="0" applyProtection="0">
      <alignment vertical="center"/>
    </xf>
    <xf numFmtId="43" fontId="61" fillId="0" borderId="0" applyFont="0" applyFill="0" applyBorder="0" applyAlignment="0" applyProtection="0">
      <alignment vertical="center"/>
    </xf>
    <xf numFmtId="43" fontId="55" fillId="0" borderId="0" applyFont="0" applyFill="0" applyBorder="0" applyAlignment="0" applyProtection="0">
      <alignment vertical="center"/>
    </xf>
    <xf numFmtId="43" fontId="61" fillId="0" borderId="0" applyFont="0" applyFill="0" applyBorder="0" applyAlignment="0" applyProtection="0">
      <alignment vertical="center"/>
    </xf>
    <xf numFmtId="43" fontId="61" fillId="0" borderId="0" applyFont="0" applyFill="0" applyBorder="0" applyAlignment="0" applyProtection="0">
      <alignment vertical="center"/>
    </xf>
    <xf numFmtId="43" fontId="55" fillId="0" borderId="0" applyFont="0" applyFill="0" applyBorder="0" applyAlignment="0" applyProtection="0">
      <alignment vertical="center"/>
    </xf>
    <xf numFmtId="43" fontId="63" fillId="0" borderId="0" applyFont="0" applyFill="0" applyBorder="0" applyAlignment="0" applyProtection="0">
      <alignment vertical="center"/>
    </xf>
    <xf numFmtId="43" fontId="63" fillId="0" borderId="0" applyFont="0" applyFill="0" applyBorder="0" applyAlignment="0" applyProtection="0">
      <alignment vertical="center"/>
    </xf>
    <xf numFmtId="43" fontId="63" fillId="0" borderId="0" applyFont="0" applyFill="0" applyBorder="0" applyAlignment="0" applyProtection="0">
      <alignment vertical="center"/>
    </xf>
    <xf numFmtId="43" fontId="63" fillId="0" borderId="0" applyFont="0" applyFill="0" applyBorder="0" applyAlignment="0" applyProtection="0">
      <alignment vertical="center"/>
    </xf>
    <xf numFmtId="43" fontId="61" fillId="0" borderId="0" applyFont="0" applyFill="0" applyBorder="0" applyAlignment="0" applyProtection="0">
      <alignment vertical="center"/>
    </xf>
    <xf numFmtId="43" fontId="63" fillId="0" borderId="0" applyFont="0" applyFill="0" applyBorder="0" applyAlignment="0" applyProtection="0">
      <alignment vertical="center"/>
    </xf>
    <xf numFmtId="43" fontId="63" fillId="0" borderId="0" applyFont="0" applyFill="0" applyBorder="0" applyAlignment="0" applyProtection="0">
      <alignment vertical="center"/>
    </xf>
    <xf numFmtId="43" fontId="63" fillId="0" borderId="0" applyFont="0" applyFill="0" applyBorder="0" applyAlignment="0" applyProtection="0">
      <alignment vertical="center"/>
    </xf>
    <xf numFmtId="43" fontId="63" fillId="0" borderId="0" applyFont="0" applyFill="0" applyBorder="0" applyAlignment="0" applyProtection="0">
      <alignment vertical="center"/>
    </xf>
    <xf numFmtId="0" fontId="86" fillId="39" borderId="16" applyNumberFormat="0" applyAlignment="0" applyProtection="0">
      <alignment vertical="center"/>
    </xf>
  </cellStyleXfs>
  <cellXfs count="535">
    <xf numFmtId="0" fontId="0" fillId="0" borderId="0" xfId="0">
      <alignment vertical="center"/>
    </xf>
    <xf numFmtId="0" fontId="49" fillId="11" borderId="11" xfId="0" applyFont="1" applyFill="1" applyBorder="1" applyAlignment="1">
      <alignment horizontal="center" vertical="center"/>
    </xf>
    <xf numFmtId="0" fontId="46" fillId="0" borderId="3" xfId="0" applyFont="1" applyFill="1" applyBorder="1" applyAlignment="1">
      <alignment horizontal="left" vertical="center" wrapText="1"/>
    </xf>
    <xf numFmtId="0" fontId="49" fillId="11" borderId="9" xfId="0" applyFont="1" applyFill="1" applyBorder="1" applyAlignment="1">
      <alignment horizontal="center" vertical="center"/>
    </xf>
    <xf numFmtId="0" fontId="49" fillId="4" borderId="9" xfId="0" applyFont="1" applyFill="1" applyBorder="1" applyAlignment="1">
      <alignment horizontal="center" vertical="center"/>
    </xf>
    <xf numFmtId="0" fontId="49" fillId="23" borderId="9" xfId="0" applyFont="1" applyFill="1" applyBorder="1" applyAlignment="1">
      <alignment horizontal="center" vertical="center"/>
    </xf>
    <xf numFmtId="0" fontId="49" fillId="23" borderId="11" xfId="0" applyFont="1" applyFill="1" applyBorder="1" applyAlignment="1">
      <alignment horizontal="center" vertical="center"/>
    </xf>
    <xf numFmtId="0" fontId="49" fillId="4" borderId="11" xfId="0" applyFont="1" applyFill="1" applyBorder="1" applyAlignment="1">
      <alignment horizontal="center" vertical="center"/>
    </xf>
    <xf numFmtId="0" fontId="6" fillId="7" borderId="4" xfId="0" applyNumberFormat="1" applyFont="1" applyFill="1" applyBorder="1" applyAlignment="1">
      <alignment horizontal="center" vertical="center" wrapText="1"/>
    </xf>
    <xf numFmtId="0" fontId="43" fillId="26" borderId="1" xfId="0" applyFont="1" applyFill="1" applyBorder="1" applyAlignment="1">
      <alignment horizontal="center" vertical="center" wrapText="1"/>
    </xf>
    <xf numFmtId="0" fontId="16" fillId="0" borderId="1" xfId="0" applyFont="1" applyBorder="1" applyAlignment="1">
      <alignment horizontal="center" vertical="center"/>
    </xf>
    <xf numFmtId="0" fontId="49" fillId="6" borderId="0" xfId="0" applyFont="1" applyFill="1" applyBorder="1" applyAlignment="1">
      <alignment horizontal="center" vertical="center"/>
    </xf>
    <xf numFmtId="0" fontId="46" fillId="0" borderId="1" xfId="0" applyFont="1" applyBorder="1" applyAlignment="1">
      <alignment horizontal="left" vertical="center" wrapText="1"/>
    </xf>
    <xf numFmtId="0" fontId="47" fillId="0" borderId="0" xfId="0" applyFont="1" applyBorder="1" applyAlignment="1">
      <alignment horizontal="left" vertical="center" wrapText="1"/>
    </xf>
    <xf numFmtId="0" fontId="43" fillId="8" borderId="1" xfId="0" applyFont="1" applyFill="1" applyBorder="1" applyAlignment="1">
      <alignment horizontal="center" vertical="center"/>
    </xf>
    <xf numFmtId="0" fontId="10" fillId="0" borderId="1" xfId="0" applyFont="1" applyBorder="1" applyAlignment="1">
      <alignment horizontal="center" vertical="center" wrapText="1"/>
    </xf>
    <xf numFmtId="0" fontId="46" fillId="0" borderId="4" xfId="0" applyFont="1" applyFill="1" applyBorder="1" applyAlignment="1">
      <alignment horizontal="left" vertical="center" wrapText="1"/>
    </xf>
    <xf numFmtId="0" fontId="10" fillId="7" borderId="1" xfId="0" applyFont="1" applyFill="1" applyBorder="1" applyAlignment="1">
      <alignment horizontal="center" vertical="center" wrapText="1"/>
    </xf>
    <xf numFmtId="0" fontId="53" fillId="0" borderId="6" xfId="0" applyNumberFormat="1" applyFont="1" applyBorder="1" applyAlignment="1">
      <alignment horizontal="center" vertical="center" wrapText="1"/>
    </xf>
    <xf numFmtId="0" fontId="0" fillId="0" borderId="0" xfId="0" applyAlignment="1">
      <alignment horizontal="center" vertical="top"/>
    </xf>
    <xf numFmtId="0" fontId="46" fillId="0" borderId="2" xfId="0" applyFont="1" applyFill="1" applyBorder="1" applyAlignment="1">
      <alignment horizontal="left" vertical="center" wrapText="1"/>
    </xf>
    <xf numFmtId="0" fontId="6" fillId="7" borderId="3" xfId="0" applyNumberFormat="1" applyFont="1" applyFill="1" applyBorder="1" applyAlignment="1">
      <alignment horizontal="center" vertical="center" wrapText="1"/>
    </xf>
    <xf numFmtId="0" fontId="18" fillId="0" borderId="0" xfId="0" applyFont="1" applyAlignment="1">
      <alignment horizontal="center" vertical="top" wrapText="1"/>
    </xf>
    <xf numFmtId="0" fontId="6" fillId="7" borderId="2" xfId="0" applyNumberFormat="1" applyFont="1" applyFill="1" applyBorder="1" applyAlignment="1">
      <alignment horizontal="center" vertical="center" wrapText="1"/>
    </xf>
    <xf numFmtId="0" fontId="10" fillId="7" borderId="3" xfId="0" applyNumberFormat="1" applyFont="1" applyFill="1" applyBorder="1" applyAlignment="1">
      <alignment horizontal="center" vertical="center" wrapText="1"/>
    </xf>
    <xf numFmtId="0" fontId="0" fillId="2" borderId="0" xfId="0" applyFill="1">
      <alignment vertical="center"/>
    </xf>
    <xf numFmtId="0" fontId="0" fillId="3" borderId="0" xfId="0" applyFill="1">
      <alignment vertical="center"/>
    </xf>
    <xf numFmtId="0" fontId="0" fillId="2" borderId="0" xfId="0" applyFill="1" applyBorder="1">
      <alignment vertical="center"/>
    </xf>
    <xf numFmtId="0" fontId="0" fillId="0" borderId="0" xfId="0" applyBorder="1">
      <alignment vertical="center"/>
    </xf>
    <xf numFmtId="0" fontId="0" fillId="0" borderId="0" xfId="0" applyBorder="1" applyAlignment="1">
      <alignment vertical="center" wrapText="1"/>
    </xf>
    <xf numFmtId="0" fontId="1" fillId="0" borderId="0" xfId="0" applyFont="1">
      <alignment vertical="center"/>
    </xf>
    <xf numFmtId="0" fontId="0" fillId="0" borderId="0" xfId="0" applyAlignment="1">
      <alignment horizontal="center" vertical="center"/>
    </xf>
    <xf numFmtId="0" fontId="0" fillId="0" borderId="0" xfId="0" applyFill="1" applyBorder="1">
      <alignment vertical="center"/>
    </xf>
    <xf numFmtId="0" fontId="0" fillId="0" borderId="0" xfId="0" applyFill="1">
      <alignment vertical="center"/>
    </xf>
    <xf numFmtId="0" fontId="0" fillId="0" borderId="0" xfId="0" applyBorder="1" applyAlignment="1">
      <alignment vertical="center"/>
    </xf>
    <xf numFmtId="0" fontId="0" fillId="0" borderId="0" xfId="0"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0" borderId="0" xfId="0" applyFill="1" applyBorder="1" applyAlignment="1">
      <alignment vertical="center" wrapText="1"/>
    </xf>
    <xf numFmtId="0" fontId="2" fillId="0" borderId="0" xfId="0" applyFont="1" applyBorder="1">
      <alignment vertical="center"/>
    </xf>
    <xf numFmtId="0" fontId="1" fillId="0" borderId="0" xfId="0" applyFont="1" applyFill="1" applyBorder="1">
      <alignmen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20" fontId="0" fillId="0" borderId="0" xfId="0" applyNumberFormat="1">
      <alignment vertical="center"/>
    </xf>
    <xf numFmtId="0" fontId="3" fillId="0" borderId="0" xfId="0" applyFont="1">
      <alignment vertical="center"/>
    </xf>
    <xf numFmtId="0" fontId="4" fillId="0" borderId="1" xfId="0" applyFont="1" applyBorder="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3" fillId="0" borderId="1" xfId="0" applyFont="1" applyBorder="1">
      <alignment vertical="center"/>
    </xf>
    <xf numFmtId="0" fontId="3" fillId="0" borderId="2" xfId="0" applyFont="1" applyBorder="1" applyAlignment="1">
      <alignment vertical="center" wrapText="1"/>
    </xf>
    <xf numFmtId="0" fontId="3" fillId="0" borderId="2" xfId="0" applyFont="1" applyBorder="1">
      <alignment vertical="center"/>
    </xf>
    <xf numFmtId="14" fontId="3" fillId="0" borderId="0" xfId="0" applyNumberFormat="1" applyFont="1">
      <alignment vertical="center"/>
    </xf>
    <xf numFmtId="0" fontId="5" fillId="0" borderId="0" xfId="0" applyFont="1">
      <alignment vertical="center"/>
    </xf>
    <xf numFmtId="0" fontId="7" fillId="6" borderId="1" xfId="113" applyFont="1" applyFill="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lignment vertical="center"/>
    </xf>
    <xf numFmtId="0" fontId="5" fillId="0" borderId="1" xfId="0" applyFont="1" applyBorder="1" applyAlignment="1">
      <alignment vertical="center" wrapText="1"/>
    </xf>
    <xf numFmtId="0" fontId="7" fillId="0" borderId="1" xfId="113" applyFont="1" applyFill="1" applyBorder="1" applyAlignment="1">
      <alignment horizontal="left" vertical="center" wrapText="1"/>
    </xf>
    <xf numFmtId="0" fontId="7" fillId="7" borderId="1" xfId="113" applyFont="1" applyFill="1" applyBorder="1" applyAlignment="1">
      <alignment horizontal="left" vertical="center" wrapText="1"/>
    </xf>
    <xf numFmtId="0" fontId="7" fillId="8" borderId="1" xfId="113" applyFont="1" applyFill="1" applyBorder="1" applyAlignment="1">
      <alignment horizontal="left" vertical="center" wrapText="1"/>
    </xf>
    <xf numFmtId="0" fontId="7" fillId="8" borderId="1" xfId="113" applyFont="1" applyFill="1" applyBorder="1" applyAlignment="1">
      <alignment horizontal="center" vertical="center" wrapText="1"/>
    </xf>
    <xf numFmtId="0" fontId="5" fillId="7" borderId="1" xfId="0" applyFont="1" applyFill="1" applyBorder="1">
      <alignment vertical="center"/>
    </xf>
    <xf numFmtId="10" fontId="5" fillId="0" borderId="1" xfId="0" applyNumberFormat="1" applyFont="1" applyBorder="1">
      <alignment vertical="center"/>
    </xf>
    <xf numFmtId="10" fontId="5" fillId="0" borderId="1" xfId="4" applyNumberFormat="1" applyFont="1" applyBorder="1">
      <alignment vertical="center"/>
    </xf>
    <xf numFmtId="2" fontId="5" fillId="0" borderId="1" xfId="0" applyNumberFormat="1" applyFont="1" applyBorder="1">
      <alignment vertical="center"/>
    </xf>
    <xf numFmtId="0" fontId="7" fillId="6" borderId="1" xfId="120" applyFont="1" applyFill="1" applyBorder="1" applyAlignment="1">
      <alignment horizontal="left" vertical="center" wrapText="1"/>
    </xf>
    <xf numFmtId="0" fontId="7" fillId="8" borderId="1" xfId="120" applyFont="1" applyFill="1" applyBorder="1" applyAlignment="1">
      <alignment horizontal="left" vertical="center" wrapText="1"/>
    </xf>
    <xf numFmtId="14" fontId="5" fillId="0" borderId="1" xfId="0" applyNumberFormat="1" applyFont="1" applyBorder="1">
      <alignment vertical="center"/>
    </xf>
    <xf numFmtId="0" fontId="8" fillId="6" borderId="1" xfId="113" applyFont="1" applyFill="1" applyBorder="1" applyAlignment="1">
      <alignment horizontal="left" vertical="center" wrapText="1"/>
    </xf>
    <xf numFmtId="0" fontId="7" fillId="6" borderId="1" xfId="113" applyFont="1" applyFill="1" applyBorder="1" applyAlignment="1">
      <alignment vertical="center" wrapText="1"/>
    </xf>
    <xf numFmtId="188" fontId="5" fillId="0" borderId="1" xfId="0" applyNumberFormat="1" applyFont="1" applyBorder="1">
      <alignment vertical="center"/>
    </xf>
    <xf numFmtId="43" fontId="5" fillId="0" borderId="1" xfId="3" applyFont="1" applyBorder="1">
      <alignment vertical="center"/>
    </xf>
    <xf numFmtId="1" fontId="5" fillId="0" borderId="1" xfId="0" applyNumberFormat="1" applyFont="1" applyBorder="1">
      <alignment vertical="center"/>
    </xf>
    <xf numFmtId="0" fontId="7" fillId="6" borderId="1" xfId="113" applyFont="1" applyFill="1" applyBorder="1" applyAlignment="1">
      <alignment horizontal="center" vertical="center" wrapText="1"/>
    </xf>
    <xf numFmtId="1" fontId="5" fillId="7" borderId="1" xfId="0" applyNumberFormat="1" applyFont="1" applyFill="1" applyBorder="1">
      <alignment vertical="center"/>
    </xf>
    <xf numFmtId="0" fontId="9" fillId="7" borderId="1" xfId="0" applyFont="1" applyFill="1" applyBorder="1">
      <alignment vertical="center"/>
    </xf>
    <xf numFmtId="0" fontId="7" fillId="11" borderId="1" xfId="113" applyFont="1" applyFill="1" applyBorder="1" applyAlignment="1">
      <alignment horizontal="left" vertical="center" wrapText="1"/>
    </xf>
    <xf numFmtId="0" fontId="8" fillId="0" borderId="1" xfId="113" applyFont="1" applyFill="1" applyBorder="1" applyAlignment="1">
      <alignment horizontal="left" vertical="center" wrapText="1"/>
    </xf>
    <xf numFmtId="0" fontId="8" fillId="0" borderId="1" xfId="113" applyFont="1" applyFill="1" applyBorder="1" applyAlignment="1">
      <alignment horizontal="center" vertical="center" wrapText="1"/>
    </xf>
    <xf numFmtId="0" fontId="8" fillId="6" borderId="1" xfId="113" applyFont="1" applyFill="1" applyBorder="1" applyAlignment="1">
      <alignment horizontal="center" vertical="center" wrapText="1"/>
    </xf>
    <xf numFmtId="0" fontId="5" fillId="0" borderId="1" xfId="0" applyNumberFormat="1" applyFont="1" applyBorder="1">
      <alignment vertical="center"/>
    </xf>
    <xf numFmtId="0" fontId="8" fillId="8" borderId="1" xfId="113" applyFont="1" applyFill="1" applyBorder="1" applyAlignment="1">
      <alignment horizontal="left" vertical="center" wrapText="1"/>
    </xf>
    <xf numFmtId="0" fontId="8" fillId="8" borderId="2" xfId="113" applyFont="1" applyFill="1" applyBorder="1" applyAlignment="1">
      <alignment horizontal="center" vertical="center" wrapText="1"/>
    </xf>
    <xf numFmtId="0" fontId="11" fillId="8" borderId="1" xfId="113" applyFont="1" applyFill="1" applyBorder="1" applyAlignment="1">
      <alignment horizontal="center" vertical="center" wrapText="1"/>
    </xf>
    <xf numFmtId="0" fontId="7" fillId="8" borderId="1" xfId="120" applyFont="1" applyFill="1" applyBorder="1" applyAlignment="1">
      <alignment horizontal="center" vertical="center" wrapText="1"/>
    </xf>
    <xf numFmtId="190" fontId="5" fillId="0" borderId="1" xfId="0" applyNumberFormat="1" applyFont="1" applyBorder="1">
      <alignment vertical="center"/>
    </xf>
    <xf numFmtId="0" fontId="4" fillId="14" borderId="1" xfId="0" applyFont="1" applyFill="1" applyBorder="1" applyAlignment="1">
      <alignment horizontal="center" vertical="center"/>
    </xf>
    <xf numFmtId="0" fontId="4" fillId="0" borderId="1" xfId="0" applyFont="1" applyFill="1" applyBorder="1" applyAlignment="1">
      <alignment horizontal="center" vertical="center"/>
    </xf>
    <xf numFmtId="0" fontId="13" fillId="15"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5" fillId="12"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12" borderId="8" xfId="0" applyFont="1" applyFill="1" applyBorder="1" applyAlignment="1">
      <alignment horizontal="center" vertical="center" wrapText="1"/>
    </xf>
    <xf numFmtId="191" fontId="3" fillId="0" borderId="1"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191" fontId="3" fillId="11" borderId="1" xfId="0" applyNumberFormat="1" applyFont="1" applyFill="1" applyBorder="1" applyAlignment="1">
      <alignment horizontal="center" vertical="center" wrapText="1"/>
    </xf>
    <xf numFmtId="0" fontId="16" fillId="12" borderId="1"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7" fillId="9" borderId="1" xfId="0" applyFont="1" applyFill="1" applyBorder="1" applyAlignment="1">
      <alignment horizontal="center" vertical="center" wrapText="1"/>
    </xf>
    <xf numFmtId="192"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0" fontId="16" fillId="9" borderId="1" xfId="0"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16" fillId="11" borderId="1" xfId="0" applyFont="1" applyFill="1" applyBorder="1" applyAlignment="1">
      <alignment horizontal="center" vertical="center"/>
    </xf>
    <xf numFmtId="0" fontId="16" fillId="11" borderId="1" xfId="0" applyFont="1" applyFill="1" applyBorder="1" applyAlignment="1">
      <alignment horizontal="center" vertical="center" wrapText="1"/>
    </xf>
    <xf numFmtId="0" fontId="17" fillId="11" borderId="1" xfId="0" applyFont="1" applyFill="1" applyBorder="1" applyAlignment="1">
      <alignment horizontal="center" vertical="center" wrapText="1"/>
    </xf>
    <xf numFmtId="2" fontId="3" fillId="11" borderId="1" xfId="0" applyNumberFormat="1" applyFont="1" applyFill="1" applyBorder="1" applyAlignment="1">
      <alignment horizontal="center" vertical="center" wrapText="1"/>
    </xf>
    <xf numFmtId="0" fontId="17" fillId="11" borderId="1" xfId="0" applyFont="1" applyFill="1" applyBorder="1" applyAlignment="1">
      <alignment horizontal="center" vertical="center"/>
    </xf>
    <xf numFmtId="10" fontId="4" fillId="11" borderId="1" xfId="0" applyNumberFormat="1" applyFont="1" applyFill="1" applyBorder="1" applyAlignment="1">
      <alignment horizontal="right" vertical="center" wrapText="1"/>
    </xf>
    <xf numFmtId="193" fontId="3" fillId="0" borderId="0" xfId="0" applyNumberFormat="1" applyFont="1" applyAlignment="1">
      <alignment horizontal="center" vertical="center"/>
    </xf>
    <xf numFmtId="193" fontId="3" fillId="10" borderId="0" xfId="0" applyNumberFormat="1" applyFont="1" applyFill="1" applyAlignment="1">
      <alignment horizontal="center" vertical="center"/>
    </xf>
    <xf numFmtId="193" fontId="3" fillId="10" borderId="4" xfId="0" applyNumberFormat="1" applyFont="1" applyFill="1" applyBorder="1" applyAlignment="1">
      <alignment horizontal="center" vertical="center"/>
    </xf>
    <xf numFmtId="14" fontId="3" fillId="17" borderId="1" xfId="0" applyNumberFormat="1" applyFont="1" applyFill="1" applyBorder="1" applyAlignment="1">
      <alignment horizontal="center" vertical="center" wrapText="1"/>
    </xf>
    <xf numFmtId="14" fontId="3" fillId="18" borderId="1" xfId="0" applyNumberFormat="1" applyFont="1" applyFill="1" applyBorder="1" applyAlignment="1">
      <alignment horizontal="center" vertical="center" wrapText="1"/>
    </xf>
    <xf numFmtId="193" fontId="3" fillId="10" borderId="4" xfId="0" applyNumberFormat="1" applyFont="1" applyFill="1" applyBorder="1" applyAlignment="1">
      <alignment horizontal="center" vertical="center" wrapText="1"/>
    </xf>
    <xf numFmtId="10" fontId="3" fillId="17" borderId="1" xfId="0" applyNumberFormat="1" applyFont="1" applyFill="1" applyBorder="1" applyAlignment="1">
      <alignment horizontal="center" vertical="center" wrapText="1"/>
    </xf>
    <xf numFmtId="10" fontId="3" fillId="18" borderId="1" xfId="0" applyNumberFormat="1"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7" borderId="1" xfId="0" applyFont="1" applyFill="1" applyBorder="1" applyAlignment="1">
      <alignment horizontal="center" vertical="center"/>
    </xf>
    <xf numFmtId="0" fontId="3" fillId="18" borderId="1" xfId="0" applyFont="1" applyFill="1" applyBorder="1" applyAlignment="1">
      <alignment horizontal="center" vertical="center" wrapText="1"/>
    </xf>
    <xf numFmtId="177" fontId="3" fillId="14" borderId="1" xfId="0" applyNumberFormat="1" applyFont="1" applyFill="1" applyBorder="1" applyAlignment="1">
      <alignment horizontal="center" vertical="center"/>
    </xf>
    <xf numFmtId="0" fontId="3" fillId="19"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20" borderId="1" xfId="0" applyFont="1" applyFill="1" applyBorder="1" applyAlignment="1">
      <alignment horizontal="center" vertical="center"/>
    </xf>
    <xf numFmtId="193" fontId="3" fillId="14" borderId="1" xfId="0" applyNumberFormat="1" applyFont="1" applyFill="1" applyBorder="1" applyAlignment="1">
      <alignment horizontal="center" vertical="center"/>
    </xf>
    <xf numFmtId="193" fontId="3" fillId="19" borderId="1" xfId="0" applyNumberFormat="1" applyFont="1" applyFill="1" applyBorder="1" applyAlignment="1">
      <alignment horizontal="right" vertical="center"/>
    </xf>
    <xf numFmtId="0" fontId="3" fillId="11" borderId="1" xfId="0" applyFont="1" applyFill="1" applyBorder="1" applyAlignment="1">
      <alignment horizontal="right" vertical="center"/>
    </xf>
    <xf numFmtId="0" fontId="3" fillId="17" borderId="1" xfId="0" applyFont="1" applyFill="1" applyBorder="1" applyAlignment="1">
      <alignment horizontal="left" vertical="center" wrapText="1"/>
    </xf>
    <xf numFmtId="0" fontId="3" fillId="19" borderId="1" xfId="0" applyFont="1" applyFill="1" applyBorder="1">
      <alignment vertical="center"/>
    </xf>
    <xf numFmtId="0" fontId="3" fillId="11" borderId="1" xfId="0" applyFont="1" applyFill="1" applyBorder="1">
      <alignment vertical="center"/>
    </xf>
    <xf numFmtId="0" fontId="3" fillId="20" borderId="1" xfId="0" applyFont="1" applyFill="1" applyBorder="1">
      <alignment vertical="center"/>
    </xf>
    <xf numFmtId="193" fontId="3" fillId="19" borderId="1" xfId="0" applyNumberFormat="1" applyFont="1" applyFill="1" applyBorder="1">
      <alignment vertical="center"/>
    </xf>
    <xf numFmtId="0" fontId="3" fillId="18" borderId="1" xfId="0" applyFont="1" applyFill="1" applyBorder="1" applyAlignment="1">
      <alignment horizontal="center" vertical="center"/>
    </xf>
    <xf numFmtId="0" fontId="3" fillId="18" borderId="1" xfId="0" applyFont="1" applyFill="1" applyBorder="1" applyAlignment="1">
      <alignment vertical="center" wrapText="1"/>
    </xf>
    <xf numFmtId="14" fontId="3" fillId="19" borderId="1" xfId="0" applyNumberFormat="1" applyFont="1" applyFill="1" applyBorder="1" applyAlignment="1">
      <alignment horizontal="center" vertical="center" wrapText="1"/>
    </xf>
    <xf numFmtId="14" fontId="3" fillId="21" borderId="1" xfId="0" applyNumberFormat="1"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10" fontId="3" fillId="19" borderId="1" xfId="0" applyNumberFormat="1" applyFont="1" applyFill="1" applyBorder="1" applyAlignment="1">
      <alignment horizontal="center" vertical="center" wrapText="1"/>
    </xf>
    <xf numFmtId="10" fontId="3" fillId="21" borderId="1" xfId="0" applyNumberFormat="1" applyFont="1" applyFill="1" applyBorder="1" applyAlignment="1">
      <alignment horizontal="center" vertical="center" wrapText="1"/>
    </xf>
    <xf numFmtId="10" fontId="3" fillId="4" borderId="1"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21" borderId="1" xfId="0" applyFont="1" applyFill="1" applyBorder="1" applyAlignment="1">
      <alignment horizontal="center" vertical="center" wrapText="1"/>
    </xf>
    <xf numFmtId="0" fontId="3" fillId="21"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19" borderId="1" xfId="0" applyFont="1" applyFill="1" applyBorder="1" applyAlignment="1">
      <alignment vertical="center" wrapText="1"/>
    </xf>
    <xf numFmtId="0" fontId="3" fillId="4" borderId="1" xfId="0" applyFont="1" applyFill="1" applyBorder="1" applyAlignment="1">
      <alignment vertical="center" wrapText="1"/>
    </xf>
    <xf numFmtId="0" fontId="3" fillId="0" borderId="0" xfId="0" applyFont="1" applyAlignment="1">
      <alignment vertical="center" wrapText="1"/>
    </xf>
    <xf numFmtId="0" fontId="20" fillId="0" borderId="0" xfId="0" applyFont="1" applyBorder="1">
      <alignment vertical="center"/>
    </xf>
    <xf numFmtId="0" fontId="20" fillId="0" borderId="0" xfId="0" applyFont="1" applyBorder="1" applyAlignment="1">
      <alignment vertical="center" wrapText="1"/>
    </xf>
    <xf numFmtId="0" fontId="20" fillId="0" borderId="0" xfId="0" applyFont="1" applyBorder="1" applyAlignment="1">
      <alignment horizontal="center" vertical="center" wrapText="1"/>
    </xf>
    <xf numFmtId="0" fontId="20" fillId="0" borderId="0" xfId="0" applyFont="1" applyBorder="1" applyAlignment="1">
      <alignment horizontal="center" vertical="center"/>
    </xf>
    <xf numFmtId="193" fontId="20" fillId="0" borderId="0" xfId="0" applyNumberFormat="1" applyFont="1" applyBorder="1" applyAlignment="1">
      <alignment horizontal="center" vertical="center"/>
    </xf>
    <xf numFmtId="0" fontId="22" fillId="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3" fillId="10" borderId="1" xfId="0" applyFont="1" applyFill="1" applyBorder="1" applyAlignment="1">
      <alignment vertical="center" wrapText="1"/>
    </xf>
    <xf numFmtId="0" fontId="20" fillId="0" borderId="1" xfId="0" applyFont="1" applyBorder="1" applyAlignment="1">
      <alignment horizontal="center" vertical="center" wrapText="1"/>
    </xf>
    <xf numFmtId="192" fontId="22" fillId="20" borderId="4" xfId="0" applyNumberFormat="1" applyFont="1" applyFill="1" applyBorder="1" applyAlignment="1">
      <alignment horizontal="center" vertical="center" wrapText="1"/>
    </xf>
    <xf numFmtId="192" fontId="22" fillId="20" borderId="1" xfId="0" applyNumberFormat="1" applyFont="1" applyFill="1" applyBorder="1" applyAlignment="1">
      <alignment horizontal="center" vertical="center" wrapText="1"/>
    </xf>
    <xf numFmtId="192" fontId="22" fillId="19" borderId="4" xfId="0" applyNumberFormat="1" applyFont="1" applyFill="1" applyBorder="1" applyAlignment="1">
      <alignment horizontal="center" vertical="center"/>
    </xf>
    <xf numFmtId="192" fontId="22" fillId="19" borderId="1" xfId="0" applyNumberFormat="1" applyFont="1" applyFill="1" applyBorder="1" applyAlignment="1">
      <alignment horizontal="center" vertical="center"/>
    </xf>
    <xf numFmtId="193" fontId="25" fillId="20" borderId="1" xfId="0" applyNumberFormat="1" applyFont="1" applyFill="1" applyBorder="1" applyAlignment="1">
      <alignment horizontal="center" vertical="center"/>
    </xf>
    <xf numFmtId="0" fontId="21" fillId="0" borderId="12" xfId="0" applyFont="1" applyFill="1" applyBorder="1" applyAlignment="1">
      <alignment vertical="center" wrapText="1"/>
    </xf>
    <xf numFmtId="0" fontId="21" fillId="0" borderId="9" xfId="0" applyFont="1" applyFill="1" applyBorder="1" applyAlignment="1">
      <alignment vertical="center" wrapText="1"/>
    </xf>
    <xf numFmtId="193" fontId="21" fillId="0" borderId="9" xfId="0" applyNumberFormat="1" applyFont="1" applyFill="1" applyBorder="1" applyAlignment="1">
      <alignment vertical="center" wrapText="1"/>
    </xf>
    <xf numFmtId="193" fontId="21" fillId="0" borderId="9" xfId="0" applyNumberFormat="1" applyFont="1" applyFill="1" applyBorder="1" applyAlignment="1">
      <alignment horizontal="center" vertical="center" wrapText="1"/>
    </xf>
    <xf numFmtId="0" fontId="20" fillId="0" borderId="1" xfId="0" applyFont="1" applyBorder="1" applyAlignment="1">
      <alignment horizontal="center" vertical="center"/>
    </xf>
    <xf numFmtId="0" fontId="20" fillId="0" borderId="1" xfId="0" applyFont="1" applyFill="1" applyBorder="1" applyAlignment="1">
      <alignment horizontal="center" vertical="center"/>
    </xf>
    <xf numFmtId="193" fontId="20" fillId="20" borderId="1" xfId="0" applyNumberFormat="1" applyFont="1" applyFill="1" applyBorder="1" applyAlignment="1">
      <alignment horizontal="center" vertical="center"/>
    </xf>
    <xf numFmtId="193" fontId="20" fillId="9" borderId="1" xfId="0" applyNumberFormat="1" applyFont="1" applyFill="1" applyBorder="1" applyAlignment="1">
      <alignment horizontal="center" vertical="center"/>
    </xf>
    <xf numFmtId="0" fontId="26"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0" fillId="8" borderId="1" xfId="0" applyFont="1" applyFill="1" applyBorder="1" applyAlignment="1">
      <alignment horizontal="center" vertical="center"/>
    </xf>
    <xf numFmtId="193" fontId="22" fillId="20" borderId="2" xfId="0" applyNumberFormat="1" applyFont="1" applyFill="1" applyBorder="1" applyAlignment="1">
      <alignment vertical="center" wrapText="1"/>
    </xf>
    <xf numFmtId="193" fontId="21" fillId="0" borderId="1" xfId="0" applyNumberFormat="1" applyFont="1" applyFill="1" applyBorder="1" applyAlignment="1">
      <alignment horizontal="center" vertical="center" wrapText="1"/>
    </xf>
    <xf numFmtId="193" fontId="21" fillId="0" borderId="11" xfId="0" applyNumberFormat="1" applyFont="1" applyFill="1" applyBorder="1" applyAlignment="1">
      <alignment horizontal="center" vertical="center" wrapText="1"/>
    </xf>
    <xf numFmtId="0" fontId="22" fillId="0" borderId="0" xfId="0" applyFont="1" applyBorder="1" applyAlignment="1">
      <alignment vertical="center" wrapText="1"/>
    </xf>
    <xf numFmtId="193" fontId="21" fillId="0" borderId="0" xfId="0" applyNumberFormat="1" applyFont="1" applyFill="1" applyBorder="1" applyAlignment="1">
      <alignment horizontal="center" vertical="center" wrapText="1"/>
    </xf>
    <xf numFmtId="189" fontId="20" fillId="0" borderId="0" xfId="0" applyNumberFormat="1" applyFont="1" applyBorder="1" applyAlignment="1">
      <alignment vertical="center" wrapText="1"/>
    </xf>
    <xf numFmtId="14" fontId="20" fillId="0" borderId="0" xfId="0" applyNumberFormat="1" applyFont="1" applyBorder="1">
      <alignment vertical="center"/>
    </xf>
    <xf numFmtId="0" fontId="3" fillId="11" borderId="1" xfId="0" applyFont="1" applyFill="1" applyBorder="1" applyAlignment="1">
      <alignment vertical="center" wrapText="1"/>
    </xf>
    <xf numFmtId="0" fontId="3" fillId="15" borderId="8" xfId="0" applyFont="1" applyFill="1" applyBorder="1">
      <alignment vertical="center"/>
    </xf>
    <xf numFmtId="0" fontId="3" fillId="15" borderId="8"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29" fillId="15" borderId="1" xfId="0" applyFont="1" applyFill="1" applyBorder="1" applyAlignment="1">
      <alignment horizontal="center" vertical="center" wrapText="1"/>
    </xf>
    <xf numFmtId="0" fontId="30" fillId="15" borderId="1" xfId="0" applyFont="1" applyFill="1" applyBorder="1" applyAlignment="1">
      <alignment horizontal="center" vertical="center" wrapText="1"/>
    </xf>
    <xf numFmtId="0" fontId="3" fillId="15" borderId="8" xfId="0" applyFont="1" applyFill="1" applyBorder="1" applyAlignment="1">
      <alignment horizontal="center" vertical="center"/>
    </xf>
    <xf numFmtId="0" fontId="3" fillId="15" borderId="1" xfId="0" applyFont="1" applyFill="1" applyBorder="1" applyAlignment="1">
      <alignment horizontal="center" vertical="center"/>
    </xf>
    <xf numFmtId="9" fontId="3" fillId="15" borderId="1" xfId="0" applyNumberFormat="1" applyFont="1" applyFill="1" applyBorder="1" applyAlignment="1">
      <alignment horizontal="center" vertical="center"/>
    </xf>
    <xf numFmtId="10" fontId="3" fillId="15" borderId="1" xfId="0" applyNumberFormat="1" applyFont="1" applyFill="1" applyBorder="1" applyAlignment="1">
      <alignment horizontal="center" vertical="center"/>
    </xf>
    <xf numFmtId="0" fontId="3" fillId="15" borderId="8" xfId="0" applyFont="1" applyFill="1" applyBorder="1" applyAlignment="1">
      <alignment vertical="center" wrapText="1"/>
    </xf>
    <xf numFmtId="0" fontId="31" fillId="15" borderId="8" xfId="0" applyFont="1" applyFill="1" applyBorder="1" applyAlignment="1">
      <alignment vertical="center" wrapText="1"/>
    </xf>
    <xf numFmtId="0" fontId="3" fillId="0" borderId="8" xfId="0" applyFont="1" applyFill="1" applyBorder="1" applyAlignment="1">
      <alignment horizontal="left" vertical="center" wrapText="1"/>
    </xf>
    <xf numFmtId="0" fontId="28" fillId="15" borderId="1" xfId="0" applyFont="1" applyFill="1" applyBorder="1" applyAlignment="1">
      <alignment vertical="center" wrapText="1"/>
    </xf>
    <xf numFmtId="194" fontId="3" fillId="15" borderId="11" xfId="0" applyNumberFormat="1" applyFont="1" applyFill="1" applyBorder="1" applyAlignment="1">
      <alignment horizontal="left" vertical="center"/>
    </xf>
    <xf numFmtId="2" fontId="3" fillId="15" borderId="1" xfId="0" applyNumberFormat="1" applyFont="1" applyFill="1" applyBorder="1" applyAlignment="1">
      <alignment horizontal="center" vertical="center"/>
    </xf>
    <xf numFmtId="191" fontId="3" fillId="15" borderId="1" xfId="0" applyNumberFormat="1" applyFont="1" applyFill="1" applyBorder="1" applyAlignment="1">
      <alignment horizontal="center" vertical="center"/>
    </xf>
    <xf numFmtId="0" fontId="3" fillId="15" borderId="1" xfId="0" applyFont="1" applyFill="1" applyBorder="1" applyAlignment="1">
      <alignment vertical="center" wrapText="1"/>
    </xf>
    <xf numFmtId="0" fontId="3" fillId="15" borderId="14" xfId="0" applyFont="1" applyFill="1" applyBorder="1" applyAlignment="1">
      <alignment vertical="center" wrapText="1"/>
    </xf>
    <xf numFmtId="191" fontId="3" fillId="15" borderId="9" xfId="0" applyNumberFormat="1" applyFont="1" applyFill="1" applyBorder="1" applyAlignment="1">
      <alignment horizontal="center" vertical="center"/>
    </xf>
    <xf numFmtId="0" fontId="3" fillId="15" borderId="9" xfId="0" applyFont="1" applyFill="1" applyBorder="1" applyAlignment="1">
      <alignment vertical="center" wrapText="1"/>
    </xf>
    <xf numFmtId="191" fontId="3" fillId="15" borderId="2" xfId="0" applyNumberFormat="1" applyFont="1" applyFill="1" applyBorder="1" applyAlignment="1">
      <alignment horizontal="center" vertical="center"/>
    </xf>
    <xf numFmtId="188" fontId="3" fillId="15" borderId="1" xfId="0" applyNumberFormat="1" applyFont="1" applyFill="1" applyBorder="1" applyAlignment="1">
      <alignment horizontal="center" vertical="center" wrapText="1"/>
    </xf>
    <xf numFmtId="2" fontId="3" fillId="15" borderId="8" xfId="0" applyNumberFormat="1" applyFont="1" applyFill="1" applyBorder="1" applyAlignment="1">
      <alignment horizontal="center" vertical="center"/>
    </xf>
    <xf numFmtId="0" fontId="28" fillId="15" borderId="14" xfId="0" applyFont="1" applyFill="1" applyBorder="1" applyAlignment="1">
      <alignment vertical="center" wrapText="1"/>
    </xf>
    <xf numFmtId="0" fontId="28" fillId="15" borderId="9" xfId="0" applyFont="1" applyFill="1" applyBorder="1" applyAlignment="1">
      <alignment vertical="center" wrapText="1"/>
    </xf>
    <xf numFmtId="0" fontId="28" fillId="15" borderId="1" xfId="0" applyFont="1" applyFill="1" applyBorder="1" applyAlignment="1">
      <alignment horizontal="center" vertical="center" wrapText="1"/>
    </xf>
    <xf numFmtId="2" fontId="3" fillId="15" borderId="4" xfId="0" applyNumberFormat="1" applyFont="1" applyFill="1" applyBorder="1" applyAlignment="1">
      <alignment horizontal="center" vertical="center"/>
    </xf>
    <xf numFmtId="0" fontId="28" fillId="15" borderId="9" xfId="0" applyFont="1" applyFill="1" applyBorder="1" applyAlignment="1">
      <alignment horizontal="center" vertical="center" wrapText="1"/>
    </xf>
    <xf numFmtId="0" fontId="3" fillId="15" borderId="13" xfId="0" applyFont="1" applyFill="1" applyBorder="1">
      <alignment vertical="center"/>
    </xf>
    <xf numFmtId="10" fontId="14" fillId="15" borderId="1" xfId="0" applyNumberFormat="1" applyFont="1" applyFill="1" applyBorder="1" applyAlignment="1">
      <alignment horizontal="center" vertical="center"/>
    </xf>
    <xf numFmtId="0" fontId="28" fillId="15" borderId="8" xfId="0" applyFont="1" applyFill="1" applyBorder="1" applyAlignment="1">
      <alignment vertical="center" wrapText="1"/>
    </xf>
    <xf numFmtId="191" fontId="3" fillId="15" borderId="15" xfId="0" applyNumberFormat="1" applyFont="1" applyFill="1" applyBorder="1" applyAlignment="1">
      <alignment horizontal="center" vertical="center"/>
    </xf>
    <xf numFmtId="0" fontId="1" fillId="0" borderId="0" xfId="0" applyFont="1" applyFill="1" applyAlignment="1">
      <alignment vertical="center" wrapText="1"/>
    </xf>
    <xf numFmtId="14" fontId="3" fillId="0" borderId="1" xfId="0" applyNumberFormat="1" applyFont="1" applyFill="1" applyBorder="1" applyAlignment="1">
      <alignment horizontal="left" vertical="center" wrapText="1"/>
    </xf>
    <xf numFmtId="0" fontId="3" fillId="15" borderId="1" xfId="0" applyFont="1" applyFill="1" applyBorder="1">
      <alignment vertical="center"/>
    </xf>
    <xf numFmtId="0" fontId="35" fillId="0" borderId="0" xfId="0" applyFont="1">
      <alignment vertical="center"/>
    </xf>
    <xf numFmtId="0" fontId="29" fillId="0" borderId="1" xfId="0" applyFont="1" applyFill="1" applyBorder="1" applyAlignment="1">
      <alignment vertical="center" wrapText="1"/>
    </xf>
    <xf numFmtId="0" fontId="9" fillId="0" borderId="1" xfId="0" applyFont="1" applyFill="1" applyBorder="1" applyAlignment="1">
      <alignment vertical="center" wrapText="1"/>
    </xf>
    <xf numFmtId="0" fontId="3" fillId="0" borderId="1" xfId="0" applyFont="1" applyFill="1" applyBorder="1" applyAlignment="1">
      <alignment vertical="center" wrapText="1"/>
    </xf>
    <xf numFmtId="2" fontId="3" fillId="0" borderId="1" xfId="0" applyNumberFormat="1" applyFont="1" applyFill="1" applyBorder="1" applyAlignment="1">
      <alignment horizontal="left" vertical="center" wrapText="1"/>
    </xf>
    <xf numFmtId="0" fontId="10" fillId="15" borderId="1" xfId="0" applyFont="1" applyFill="1" applyBorder="1" applyAlignment="1">
      <alignment horizontal="center" vertical="center" wrapText="1"/>
    </xf>
    <xf numFmtId="0" fontId="14" fillId="0" borderId="0" xfId="0" applyFont="1" applyFill="1" applyAlignment="1">
      <alignment horizontal="center" vertical="center"/>
    </xf>
    <xf numFmtId="10" fontId="14" fillId="15" borderId="1" xfId="4" applyNumberFormat="1" applyFont="1" applyFill="1" applyBorder="1" applyAlignment="1">
      <alignment horizontal="center" vertical="center"/>
    </xf>
    <xf numFmtId="0" fontId="13" fillId="15" borderId="9" xfId="0" applyFont="1" applyFill="1" applyBorder="1" applyAlignment="1">
      <alignment horizontal="center" vertical="center" wrapText="1"/>
    </xf>
    <xf numFmtId="0" fontId="10" fillId="15" borderId="9"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10" fontId="36" fillId="24" borderId="1" xfId="0" applyNumberFormat="1" applyFont="1" applyFill="1" applyBorder="1" applyAlignment="1">
      <alignment horizontal="center" vertical="center" wrapText="1"/>
    </xf>
    <xf numFmtId="10" fontId="14" fillId="24" borderId="1" xfId="4" applyNumberFormat="1" applyFont="1" applyFill="1" applyBorder="1" applyAlignment="1">
      <alignment horizontal="center" vertical="center"/>
    </xf>
    <xf numFmtId="0" fontId="10" fillId="12" borderId="1" xfId="0" applyFont="1" applyFill="1" applyBorder="1" applyAlignment="1">
      <alignment horizontal="center" vertical="center" wrapText="1"/>
    </xf>
    <xf numFmtId="0" fontId="15" fillId="12" borderId="8" xfId="0" applyFont="1" applyFill="1" applyBorder="1" applyAlignment="1">
      <alignment horizontal="center" vertical="center" wrapText="1"/>
    </xf>
    <xf numFmtId="191" fontId="3" fillId="21" borderId="1" xfId="0" applyNumberFormat="1" applyFont="1" applyFill="1" applyBorder="1" applyAlignment="1">
      <alignment horizontal="center" vertical="center" wrapText="1"/>
    </xf>
    <xf numFmtId="9" fontId="3" fillId="21" borderId="1" xfId="0" applyNumberFormat="1" applyFont="1" applyFill="1" applyBorder="1" applyAlignment="1">
      <alignment horizontal="center" vertical="center"/>
    </xf>
    <xf numFmtId="14" fontId="4" fillId="12" borderId="1" xfId="0" applyNumberFormat="1" applyFont="1" applyFill="1" applyBorder="1" applyAlignment="1">
      <alignment horizontal="center" vertical="center" wrapText="1"/>
    </xf>
    <xf numFmtId="191" fontId="4" fillId="12" borderId="1" xfId="0" applyNumberFormat="1" applyFont="1" applyFill="1" applyBorder="1" applyAlignment="1">
      <alignment horizontal="center" vertical="center" wrapText="1"/>
    </xf>
    <xf numFmtId="192" fontId="3" fillId="0" borderId="0" xfId="0" applyNumberFormat="1" applyFont="1" applyFill="1" applyBorder="1" applyAlignment="1">
      <alignment horizontal="center" vertical="center"/>
    </xf>
    <xf numFmtId="177" fontId="3" fillId="0" borderId="0" xfId="0" applyNumberFormat="1" applyFont="1" applyFill="1" applyBorder="1" applyAlignment="1">
      <alignment horizontal="center" vertical="center"/>
    </xf>
    <xf numFmtId="0" fontId="37" fillId="0" borderId="0" xfId="0" applyNumberFormat="1" applyFont="1" applyFill="1" applyBorder="1" applyAlignment="1">
      <alignment horizontal="left" vertical="center" wrapText="1"/>
    </xf>
    <xf numFmtId="2" fontId="14" fillId="0" borderId="0" xfId="0" applyNumberFormat="1" applyFont="1" applyFill="1" applyBorder="1" applyAlignment="1">
      <alignment horizontal="center" vertical="center" wrapText="1"/>
    </xf>
    <xf numFmtId="0" fontId="4" fillId="25" borderId="1" xfId="0" applyFont="1" applyFill="1" applyBorder="1" applyAlignment="1">
      <alignment horizontal="center" vertical="center"/>
    </xf>
    <xf numFmtId="0" fontId="6" fillId="11"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192" fontId="14" fillId="11" borderId="1" xfId="0" applyNumberFormat="1" applyFont="1" applyFill="1" applyBorder="1" applyAlignment="1">
      <alignment horizontal="center" vertical="center"/>
    </xf>
    <xf numFmtId="0" fontId="37" fillId="0" borderId="1" xfId="0" applyNumberFormat="1" applyFont="1" applyFill="1" applyBorder="1" applyAlignment="1">
      <alignment horizontal="left" vertical="center" wrapText="1"/>
    </xf>
    <xf numFmtId="2" fontId="14" fillId="24" borderId="1" xfId="0" applyNumberFormat="1" applyFont="1" applyFill="1" applyBorder="1" applyAlignment="1">
      <alignment horizontal="center" vertical="center" wrapText="1"/>
    </xf>
    <xf numFmtId="2" fontId="14" fillId="11" borderId="1" xfId="0" applyNumberFormat="1" applyFont="1" applyFill="1" applyBorder="1" applyAlignment="1">
      <alignment horizontal="center" vertical="center" wrapText="1"/>
    </xf>
    <xf numFmtId="188" fontId="38" fillId="25" borderId="1" xfId="0" applyNumberFormat="1" applyFont="1" applyFill="1" applyBorder="1" applyAlignment="1">
      <alignment horizontal="center" vertical="center"/>
    </xf>
    <xf numFmtId="0" fontId="3" fillId="25" borderId="1" xfId="0" applyFont="1" applyFill="1" applyBorder="1" applyAlignment="1">
      <alignment horizontal="center" vertical="center"/>
    </xf>
    <xf numFmtId="2" fontId="3" fillId="0" borderId="1" xfId="0" applyNumberFormat="1" applyFont="1" applyFill="1" applyBorder="1" applyAlignment="1">
      <alignment horizontal="center" vertical="center" wrapText="1"/>
    </xf>
    <xf numFmtId="2" fontId="38" fillId="25" borderId="1" xfId="0" applyNumberFormat="1" applyFont="1" applyFill="1" applyBorder="1" applyAlignment="1">
      <alignment horizontal="center" vertical="center"/>
    </xf>
    <xf numFmtId="2" fontId="3" fillId="24" borderId="1" xfId="0" applyNumberFormat="1" applyFont="1" applyFill="1" applyBorder="1" applyAlignment="1">
      <alignment horizontal="center" vertical="center" wrapText="1"/>
    </xf>
    <xf numFmtId="0" fontId="14" fillId="25" borderId="1" xfId="0" applyFont="1" applyFill="1" applyBorder="1" applyAlignment="1">
      <alignment horizontal="center" vertical="center"/>
    </xf>
    <xf numFmtId="1" fontId="3" fillId="9" borderId="1" xfId="0" applyNumberFormat="1" applyFont="1" applyFill="1" applyBorder="1" applyAlignment="1">
      <alignment horizontal="center" vertical="center" wrapText="1"/>
    </xf>
    <xf numFmtId="188" fontId="3" fillId="24" borderId="1" xfId="0" applyNumberFormat="1" applyFont="1" applyFill="1" applyBorder="1" applyAlignment="1">
      <alignment horizontal="center" vertical="center" wrapText="1"/>
    </xf>
    <xf numFmtId="191" fontId="14" fillId="0" borderId="1" xfId="0" applyNumberFormat="1" applyFont="1" applyFill="1" applyBorder="1" applyAlignment="1">
      <alignment horizontal="center" vertical="center" wrapText="1"/>
    </xf>
    <xf numFmtId="2" fontId="3" fillId="11" borderId="1" xfId="0" applyNumberFormat="1" applyFont="1" applyFill="1" applyBorder="1" applyAlignment="1">
      <alignment horizontal="center" vertical="center"/>
    </xf>
    <xf numFmtId="194" fontId="38" fillId="25" borderId="1" xfId="0" applyNumberFormat="1" applyFont="1" applyFill="1" applyBorder="1" applyAlignment="1">
      <alignment horizontal="center" vertical="center"/>
    </xf>
    <xf numFmtId="188" fontId="3" fillId="3" borderId="1" xfId="0" applyNumberFormat="1" applyFont="1" applyFill="1" applyBorder="1" applyAlignment="1">
      <alignment horizontal="center" vertical="center" wrapText="1"/>
    </xf>
    <xf numFmtId="2" fontId="3" fillId="25"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1" fontId="3" fillId="0" borderId="0" xfId="0" applyNumberFormat="1" applyFont="1" applyBorder="1" applyAlignment="1">
      <alignment horizontal="center" vertical="center" wrapText="1"/>
    </xf>
    <xf numFmtId="2" fontId="3" fillId="0" borderId="0" xfId="0" applyNumberFormat="1" applyFont="1" applyFill="1" applyBorder="1" applyAlignment="1">
      <alignment horizontal="center" vertical="center" wrapText="1"/>
    </xf>
    <xf numFmtId="2" fontId="14" fillId="0" borderId="0" xfId="0" applyNumberFormat="1" applyFont="1" applyFill="1" applyBorder="1" applyAlignment="1">
      <alignment horizontal="center" vertical="center"/>
    </xf>
    <xf numFmtId="0" fontId="16" fillId="13"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2" fontId="14" fillId="0" borderId="1" xfId="0" applyNumberFormat="1" applyFont="1" applyFill="1" applyBorder="1" applyAlignment="1">
      <alignment horizontal="center" vertical="center" wrapText="1"/>
    </xf>
    <xf numFmtId="191" fontId="14" fillId="13" borderId="1" xfId="0" applyNumberFormat="1" applyFont="1" applyFill="1" applyBorder="1" applyAlignment="1">
      <alignment horizontal="center" vertical="center"/>
    </xf>
    <xf numFmtId="2" fontId="3" fillId="13" borderId="1" xfId="0" applyNumberFormat="1" applyFont="1" applyFill="1" applyBorder="1" applyAlignment="1">
      <alignment horizontal="center" vertical="center"/>
    </xf>
    <xf numFmtId="191" fontId="14" fillId="20" borderId="1" xfId="0" applyNumberFormat="1" applyFont="1" applyFill="1" applyBorder="1" applyAlignment="1">
      <alignment horizontal="center" vertical="center"/>
    </xf>
    <xf numFmtId="0" fontId="14" fillId="0" borderId="0" xfId="0" applyFont="1">
      <alignment vertical="center"/>
    </xf>
    <xf numFmtId="0" fontId="6" fillId="25" borderId="1" xfId="0" applyFont="1" applyFill="1" applyBorder="1" applyAlignment="1">
      <alignment horizontal="center" vertical="center" wrapText="1"/>
    </xf>
    <xf numFmtId="0" fontId="38" fillId="25" borderId="1" xfId="0" applyFont="1" applyFill="1" applyBorder="1" applyAlignment="1">
      <alignment horizontal="center" vertical="center"/>
    </xf>
    <xf numFmtId="10" fontId="14" fillId="25" borderId="1" xfId="4" applyNumberFormat="1" applyFont="1" applyFill="1" applyBorder="1" applyAlignment="1">
      <alignment horizontal="center" vertical="center"/>
    </xf>
    <xf numFmtId="192" fontId="3" fillId="21" borderId="1" xfId="0" applyNumberFormat="1" applyFont="1" applyFill="1" applyBorder="1" applyAlignment="1">
      <alignment horizontal="center" vertical="center"/>
    </xf>
    <xf numFmtId="10" fontId="3" fillId="21" borderId="2" xfId="4" applyNumberFormat="1" applyFont="1" applyFill="1" applyBorder="1">
      <alignment vertical="center"/>
    </xf>
    <xf numFmtId="10" fontId="3" fillId="21" borderId="1" xfId="0" applyNumberFormat="1" applyFont="1" applyFill="1" applyBorder="1" applyAlignment="1">
      <alignment horizontal="right" vertical="center" wrapText="1"/>
    </xf>
    <xf numFmtId="10" fontId="3" fillId="21" borderId="2" xfId="4" applyNumberFormat="1" applyFont="1" applyFill="1" applyBorder="1" applyAlignment="1">
      <alignment horizontal="right" vertical="center"/>
    </xf>
    <xf numFmtId="10" fontId="4" fillId="21" borderId="1" xfId="0" applyNumberFormat="1" applyFont="1" applyFill="1" applyBorder="1" applyAlignment="1">
      <alignment horizontal="right" vertical="center" wrapText="1"/>
    </xf>
    <xf numFmtId="10" fontId="4" fillId="24" borderId="1" xfId="0" applyNumberFormat="1" applyFont="1" applyFill="1" applyBorder="1" applyAlignment="1">
      <alignment horizontal="right" vertical="center" wrapText="1"/>
    </xf>
    <xf numFmtId="10" fontId="4" fillId="25" borderId="1" xfId="0" applyNumberFormat="1" applyFont="1" applyFill="1" applyBorder="1">
      <alignment vertical="center"/>
    </xf>
    <xf numFmtId="2" fontId="19" fillId="0" borderId="0" xfId="0" applyNumberFormat="1" applyFont="1" applyBorder="1" applyAlignment="1">
      <alignment horizontal="center" vertical="center"/>
    </xf>
    <xf numFmtId="0" fontId="3" fillId="0" borderId="0" xfId="0" applyFont="1" applyBorder="1">
      <alignment vertical="center"/>
    </xf>
    <xf numFmtId="2" fontId="14" fillId="25" borderId="1" xfId="0" applyNumberFormat="1" applyFont="1" applyFill="1" applyBorder="1" applyAlignment="1">
      <alignment horizontal="center" vertical="center"/>
    </xf>
    <xf numFmtId="198" fontId="14" fillId="20" borderId="1" xfId="0" applyNumberFormat="1" applyFont="1" applyFill="1" applyBorder="1" applyAlignment="1">
      <alignment horizontal="center" vertical="center"/>
    </xf>
    <xf numFmtId="198" fontId="3" fillId="20" borderId="1" xfId="0" applyNumberFormat="1" applyFont="1" applyFill="1" applyBorder="1" applyAlignment="1">
      <alignment horizontal="center" vertical="center"/>
    </xf>
    <xf numFmtId="0" fontId="13" fillId="11" borderId="10" xfId="0" applyFont="1" applyFill="1" applyBorder="1" applyAlignment="1">
      <alignment horizontal="center" vertical="center" wrapText="1"/>
    </xf>
    <xf numFmtId="0" fontId="29" fillId="0" borderId="1" xfId="0" applyFont="1" applyFill="1" applyBorder="1">
      <alignment vertical="center"/>
    </xf>
    <xf numFmtId="0" fontId="39" fillId="14" borderId="0" xfId="0" applyFont="1" applyFill="1">
      <alignment vertical="center"/>
    </xf>
    <xf numFmtId="0" fontId="35" fillId="6" borderId="0" xfId="0" applyFont="1" applyFill="1">
      <alignment vertical="center"/>
    </xf>
    <xf numFmtId="0" fontId="40" fillId="6" borderId="0" xfId="0" applyFont="1" applyFill="1">
      <alignment vertical="center"/>
    </xf>
    <xf numFmtId="0" fontId="41" fillId="6" borderId="0" xfId="0" applyFont="1" applyFill="1" applyAlignment="1">
      <alignment vertical="center"/>
    </xf>
    <xf numFmtId="0" fontId="41" fillId="6" borderId="0" xfId="0" applyFont="1" applyFill="1" applyAlignment="1">
      <alignment horizontal="center" vertical="center"/>
    </xf>
    <xf numFmtId="0" fontId="43" fillId="0" borderId="0" xfId="0" applyFont="1">
      <alignment vertical="center"/>
    </xf>
    <xf numFmtId="0" fontId="44" fillId="0" borderId="0" xfId="0" applyFont="1">
      <alignment vertical="center"/>
    </xf>
    <xf numFmtId="0" fontId="35" fillId="6" borderId="0" xfId="0" applyFont="1" applyFill="1" applyAlignment="1">
      <alignment vertical="center"/>
    </xf>
    <xf numFmtId="0" fontId="45" fillId="25" borderId="1" xfId="0" applyFont="1" applyFill="1" applyBorder="1" applyAlignment="1">
      <alignment horizontal="center" vertical="center" wrapText="1"/>
    </xf>
    <xf numFmtId="0" fontId="48" fillId="6" borderId="0" xfId="0" applyFont="1" applyFill="1" applyAlignment="1">
      <alignment horizontal="left"/>
    </xf>
    <xf numFmtId="0" fontId="49" fillId="6" borderId="0" xfId="0" applyFont="1" applyFill="1" applyAlignment="1"/>
    <xf numFmtId="0" fontId="49" fillId="6" borderId="0" xfId="0" applyFont="1" applyFill="1" applyAlignment="1">
      <alignment horizontal="right"/>
    </xf>
    <xf numFmtId="0" fontId="49" fillId="6" borderId="0" xfId="0" applyFont="1" applyFill="1" applyBorder="1" applyAlignment="1">
      <alignment horizontal="left" vertical="center"/>
    </xf>
    <xf numFmtId="0" fontId="49" fillId="6" borderId="0" xfId="0" applyFont="1" applyFill="1" applyBorder="1" applyAlignment="1">
      <alignment horizontal="center" vertical="center"/>
    </xf>
    <xf numFmtId="0" fontId="0" fillId="6" borderId="0" xfId="0" applyFont="1" applyFill="1" applyBorder="1">
      <alignment vertical="center"/>
    </xf>
    <xf numFmtId="0" fontId="46" fillId="6" borderId="0" xfId="0" applyFont="1" applyFill="1" applyBorder="1" applyAlignment="1">
      <alignment horizontal="center"/>
    </xf>
    <xf numFmtId="0" fontId="50" fillId="6" borderId="0" xfId="0" applyFont="1" applyFill="1" applyAlignment="1"/>
    <xf numFmtId="0" fontId="50" fillId="6" borderId="0" xfId="0" applyFont="1" applyFill="1" applyBorder="1" applyAlignment="1">
      <alignment horizontal="center"/>
    </xf>
    <xf numFmtId="0" fontId="51" fillId="6" borderId="0" xfId="0" applyFont="1" applyFill="1" applyBorder="1" applyAlignment="1">
      <alignment horizontal="left" vertical="center"/>
    </xf>
    <xf numFmtId="0" fontId="43" fillId="8" borderId="1" xfId="0" applyFont="1" applyFill="1" applyBorder="1" applyAlignment="1">
      <alignment horizontal="center" vertical="center"/>
    </xf>
    <xf numFmtId="0" fontId="46" fillId="4" borderId="1" xfId="0" applyFont="1" applyFill="1" applyBorder="1" applyAlignment="1">
      <alignment horizontal="center" vertical="center"/>
    </xf>
    <xf numFmtId="0" fontId="49" fillId="4" borderId="1" xfId="0" applyFont="1" applyFill="1" applyBorder="1" applyAlignment="1">
      <alignment horizontal="center" vertical="center"/>
    </xf>
    <xf numFmtId="10" fontId="3" fillId="8" borderId="1" xfId="4" applyNumberFormat="1" applyFont="1" applyFill="1" applyBorder="1" applyAlignment="1">
      <alignment horizontal="right" vertical="center"/>
    </xf>
    <xf numFmtId="186" fontId="3" fillId="8" borderId="1" xfId="3" applyNumberFormat="1" applyFont="1" applyFill="1" applyBorder="1" applyAlignment="1">
      <alignment horizontal="right" vertical="center"/>
    </xf>
    <xf numFmtId="199" fontId="3" fillId="8" borderId="1" xfId="3" applyNumberFormat="1" applyFont="1" applyFill="1" applyBorder="1" applyAlignment="1">
      <alignment horizontal="right" vertical="center"/>
    </xf>
    <xf numFmtId="0" fontId="46" fillId="23" borderId="1" xfId="0" applyFont="1" applyFill="1" applyBorder="1" applyAlignment="1">
      <alignment horizontal="center" vertical="center"/>
    </xf>
    <xf numFmtId="43" fontId="3" fillId="8" borderId="1" xfId="3" applyNumberFormat="1" applyFont="1" applyFill="1" applyBorder="1" applyAlignment="1">
      <alignment horizontal="right" vertical="center"/>
    </xf>
    <xf numFmtId="177" fontId="3" fillId="8" borderId="1" xfId="3" applyNumberFormat="1" applyFont="1" applyFill="1" applyBorder="1" applyAlignment="1">
      <alignment horizontal="right" vertical="center"/>
    </xf>
    <xf numFmtId="0" fontId="46" fillId="11" borderId="1" xfId="0" applyFont="1" applyFill="1" applyBorder="1" applyAlignment="1">
      <alignment horizontal="center" vertical="center"/>
    </xf>
    <xf numFmtId="196" fontId="3" fillId="8" borderId="1" xfId="3" applyNumberFormat="1" applyFont="1" applyFill="1" applyBorder="1" applyAlignment="1">
      <alignment horizontal="right" vertical="center"/>
    </xf>
    <xf numFmtId="200" fontId="3" fillId="8" borderId="1" xfId="3" applyNumberFormat="1" applyFont="1" applyFill="1" applyBorder="1" applyAlignment="1">
      <alignment horizontal="right" vertical="center"/>
    </xf>
    <xf numFmtId="0" fontId="49" fillId="15" borderId="1" xfId="0" applyFont="1" applyFill="1" applyBorder="1" applyAlignment="1">
      <alignment horizontal="center" vertical="center"/>
    </xf>
    <xf numFmtId="0" fontId="46" fillId="15" borderId="1" xfId="0" applyFont="1" applyFill="1" applyBorder="1" applyAlignment="1">
      <alignment horizontal="center" vertical="center"/>
    </xf>
    <xf numFmtId="196" fontId="3" fillId="8" borderId="1" xfId="4" applyNumberFormat="1" applyFont="1" applyFill="1" applyBorder="1" applyAlignment="1">
      <alignment horizontal="right" vertical="center"/>
    </xf>
    <xf numFmtId="0" fontId="52" fillId="6" borderId="0" xfId="0" applyFont="1" applyFill="1" applyAlignment="1">
      <alignment vertical="center"/>
    </xf>
    <xf numFmtId="0" fontId="45" fillId="6" borderId="0" xfId="0" applyFont="1" applyFill="1" applyBorder="1" applyAlignment="1">
      <alignment horizontal="center" vertical="center"/>
    </xf>
    <xf numFmtId="195" fontId="45" fillId="6" borderId="0" xfId="0" applyNumberFormat="1" applyFont="1" applyFill="1" applyBorder="1" applyAlignment="1">
      <alignment horizontal="center" vertical="center"/>
    </xf>
    <xf numFmtId="0" fontId="50" fillId="6" borderId="0" xfId="0" applyFont="1" applyFill="1" applyBorder="1" applyAlignment="1">
      <alignment horizontal="center" vertical="center"/>
    </xf>
    <xf numFmtId="0" fontId="50" fillId="6" borderId="0" xfId="0" applyFont="1" applyFill="1" applyBorder="1" applyAlignment="1">
      <alignment vertical="center"/>
    </xf>
    <xf numFmtId="0" fontId="50" fillId="6" borderId="0" xfId="0" applyFont="1" applyFill="1" applyAlignment="1">
      <alignment horizontal="center" vertical="center"/>
    </xf>
    <xf numFmtId="0" fontId="10"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7" fillId="11"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194" fontId="14" fillId="0" borderId="1" xfId="82" applyNumberFormat="1" applyFont="1" applyBorder="1" applyAlignment="1">
      <alignment horizontal="center" vertical="center" wrapText="1"/>
    </xf>
    <xf numFmtId="10" fontId="14" fillId="0" borderId="1" xfId="38" applyNumberFormat="1" applyFont="1" applyBorder="1" applyAlignment="1">
      <alignment horizontal="center" vertical="center" wrapText="1"/>
    </xf>
    <xf numFmtId="10" fontId="14" fillId="0" borderId="1" xfId="82" applyNumberFormat="1" applyFont="1" applyBorder="1" applyAlignment="1">
      <alignment horizontal="center" vertical="center" wrapText="1"/>
    </xf>
    <xf numFmtId="0" fontId="14" fillId="0" borderId="1" xfId="82" applyFont="1" applyBorder="1" applyAlignment="1">
      <alignment horizontal="center" vertical="center" wrapText="1"/>
    </xf>
    <xf numFmtId="0" fontId="8" fillId="11" borderId="1" xfId="0" applyFont="1" applyFill="1" applyBorder="1" applyAlignment="1">
      <alignment horizontal="left" vertical="center" wrapText="1"/>
    </xf>
    <xf numFmtId="188" fontId="14" fillId="0" borderId="1" xfId="82" applyNumberFormat="1" applyFont="1" applyBorder="1" applyAlignment="1">
      <alignment horizontal="center" vertical="center" wrapText="1"/>
    </xf>
    <xf numFmtId="0" fontId="7" fillId="11" borderId="1" xfId="0" applyFont="1" applyFill="1" applyBorder="1" applyAlignment="1">
      <alignment vertical="center" wrapText="1"/>
    </xf>
    <xf numFmtId="2" fontId="14" fillId="0" borderId="1" xfId="82" applyNumberFormat="1" applyFont="1" applyBorder="1" applyAlignment="1">
      <alignment horizontal="center" vertical="center" wrapText="1"/>
    </xf>
    <xf numFmtId="0" fontId="14" fillId="0" borderId="1" xfId="119" applyFont="1" applyBorder="1" applyAlignment="1">
      <alignment horizontal="center" vertical="center" wrapText="1"/>
    </xf>
    <xf numFmtId="194" fontId="14" fillId="0" borderId="1" xfId="119" applyNumberFormat="1" applyFont="1" applyBorder="1" applyAlignment="1">
      <alignment horizontal="center" vertical="center" wrapText="1"/>
    </xf>
    <xf numFmtId="176" fontId="14" fillId="0" borderId="1" xfId="119" applyNumberFormat="1" applyFont="1" applyBorder="1" applyAlignment="1">
      <alignment horizontal="center" vertical="center" wrapText="1"/>
    </xf>
    <xf numFmtId="0" fontId="8" fillId="0" borderId="1" xfId="0" applyFont="1" applyFill="1" applyBorder="1" applyAlignment="1">
      <alignment horizontal="center" vertical="center" wrapText="1"/>
    </xf>
    <xf numFmtId="10" fontId="14" fillId="0" borderId="1" xfId="119" applyNumberFormat="1" applyFont="1" applyBorder="1" applyAlignment="1">
      <alignment horizontal="center" vertical="center" wrapText="1"/>
    </xf>
    <xf numFmtId="0" fontId="6" fillId="7" borderId="1" xfId="0" applyNumberFormat="1" applyFont="1" applyFill="1" applyBorder="1" applyAlignment="1">
      <alignment horizontal="center" vertical="center" wrapText="1"/>
    </xf>
    <xf numFmtId="10" fontId="3" fillId="0" borderId="1" xfId="38" applyNumberFormat="1" applyFont="1" applyFill="1" applyBorder="1" applyAlignment="1">
      <alignment horizontal="center" vertical="center"/>
    </xf>
    <xf numFmtId="0" fontId="5" fillId="19" borderId="1" xfId="0" applyFont="1" applyFill="1" applyBorder="1">
      <alignment vertical="center"/>
    </xf>
    <xf numFmtId="188" fontId="3" fillId="0" borderId="1" xfId="96" applyNumberFormat="1" applyFont="1" applyFill="1" applyBorder="1" applyAlignment="1">
      <alignment horizontal="center" vertical="center"/>
    </xf>
    <xf numFmtId="2" fontId="3" fillId="0" borderId="1" xfId="96" applyNumberFormat="1" applyFont="1" applyFill="1" applyBorder="1" applyAlignment="1">
      <alignment horizontal="center" vertical="center"/>
    </xf>
    <xf numFmtId="194" fontId="3" fillId="0" borderId="1" xfId="96" applyNumberFormat="1" applyFont="1" applyFill="1" applyBorder="1" applyAlignment="1">
      <alignment horizontal="center" vertical="center"/>
    </xf>
    <xf numFmtId="0" fontId="54" fillId="19" borderId="1" xfId="0" applyFont="1" applyFill="1" applyBorder="1">
      <alignment vertical="center"/>
    </xf>
    <xf numFmtId="0" fontId="1" fillId="0" borderId="0" xfId="0" applyFont="1" applyAlignment="1">
      <alignment horizontal="center" vertical="center"/>
    </xf>
    <xf numFmtId="0" fontId="0" fillId="0" borderId="0" xfId="0" quotePrefix="1">
      <alignment vertical="center"/>
    </xf>
    <xf numFmtId="0" fontId="41" fillId="6" borderId="0" xfId="0" applyFont="1" applyFill="1" applyBorder="1" applyAlignment="1">
      <alignment horizontal="center" vertical="center"/>
    </xf>
    <xf numFmtId="0" fontId="43" fillId="26" borderId="1" xfId="0" applyFont="1" applyFill="1" applyBorder="1" applyAlignment="1">
      <alignment horizontal="center" vertical="center"/>
    </xf>
    <xf numFmtId="0" fontId="42" fillId="6" borderId="0" xfId="0" applyFont="1" applyFill="1" applyBorder="1" applyAlignment="1">
      <alignment horizontal="center" vertical="center"/>
    </xf>
    <xf numFmtId="0" fontId="18" fillId="11" borderId="2" xfId="0"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11" borderId="4" xfId="0" applyFont="1" applyFill="1" applyBorder="1" applyAlignment="1">
      <alignment horizontal="center" vertical="center" wrapText="1"/>
    </xf>
    <xf numFmtId="0" fontId="1" fillId="15" borderId="1"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2" borderId="3" xfId="0" applyFont="1" applyFill="1" applyBorder="1" applyAlignment="1">
      <alignment horizontal="center" vertical="center" wrapText="1"/>
    </xf>
    <xf numFmtId="0" fontId="18" fillId="25" borderId="2" xfId="0" applyFont="1" applyFill="1" applyBorder="1" applyAlignment="1">
      <alignment horizontal="center" vertical="center" wrapText="1"/>
    </xf>
    <xf numFmtId="0" fontId="4" fillId="25" borderId="3" xfId="0" applyFont="1" applyFill="1" applyBorder="1" applyAlignment="1">
      <alignment horizontal="center" vertical="center"/>
    </xf>
    <xf numFmtId="0" fontId="4" fillId="25" borderId="4" xfId="0" applyFont="1" applyFill="1" applyBorder="1" applyAlignment="1">
      <alignment horizontal="center" vertical="center"/>
    </xf>
    <xf numFmtId="0" fontId="1" fillId="11" borderId="2"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2" xfId="0" applyFont="1" applyFill="1" applyBorder="1" applyAlignment="1">
      <alignment horizontal="center" vertical="center" wrapText="1"/>
    </xf>
    <xf numFmtId="0" fontId="1" fillId="11" borderId="3" xfId="0" applyFont="1" applyFill="1" applyBorder="1" applyAlignment="1">
      <alignment horizontal="center" vertical="center" wrapText="1"/>
    </xf>
    <xf numFmtId="0" fontId="4" fillId="25" borderId="1" xfId="0" applyFont="1" applyFill="1" applyBorder="1" applyAlignment="1">
      <alignment horizontal="center" vertical="center"/>
    </xf>
    <xf numFmtId="0" fontId="4" fillId="25" borderId="2" xfId="0" applyFont="1" applyFill="1" applyBorder="1" applyAlignment="1">
      <alignment horizontal="center" vertical="center"/>
    </xf>
    <xf numFmtId="0" fontId="1" fillId="1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3" fillId="9" borderId="9" xfId="0" applyFont="1" applyFill="1" applyBorder="1" applyAlignment="1">
      <alignment horizontal="center" vertical="center" wrapText="1"/>
    </xf>
    <xf numFmtId="0" fontId="13" fillId="9" borderId="11" xfId="0" applyFont="1" applyFill="1" applyBorder="1" applyAlignment="1">
      <alignment horizontal="center" vertical="center" wrapText="1"/>
    </xf>
    <xf numFmtId="0" fontId="16" fillId="11" borderId="12" xfId="0" applyFont="1" applyFill="1" applyBorder="1" applyAlignment="1">
      <alignment horizontal="center" vertical="center"/>
    </xf>
    <xf numFmtId="0" fontId="16" fillId="11" borderId="7" xfId="0" applyFont="1" applyFill="1" applyBorder="1" applyAlignment="1">
      <alignment horizontal="center" vertical="center"/>
    </xf>
    <xf numFmtId="0" fontId="16" fillId="9" borderId="12" xfId="0" applyFont="1" applyFill="1" applyBorder="1" applyAlignment="1">
      <alignment horizontal="center" vertical="center"/>
    </xf>
    <xf numFmtId="0" fontId="16" fillId="9" borderId="7" xfId="0" applyFont="1" applyFill="1" applyBorder="1" applyAlignment="1">
      <alignment horizontal="center" vertical="center"/>
    </xf>
    <xf numFmtId="0" fontId="17" fillId="11" borderId="12" xfId="0" applyFont="1" applyFill="1" applyBorder="1" applyAlignment="1">
      <alignment horizontal="center" vertical="center"/>
    </xf>
    <xf numFmtId="0" fontId="17" fillId="11" borderId="7" xfId="0" applyFont="1" applyFill="1" applyBorder="1" applyAlignment="1">
      <alignment horizontal="center" vertical="center"/>
    </xf>
    <xf numFmtId="0" fontId="17" fillId="9" borderId="9" xfId="0" applyFont="1" applyFill="1" applyBorder="1" applyAlignment="1">
      <alignment horizontal="center" vertical="center"/>
    </xf>
    <xf numFmtId="0" fontId="17" fillId="9" borderId="11" xfId="0" applyFont="1" applyFill="1" applyBorder="1" applyAlignment="1">
      <alignment horizontal="center" vertical="center"/>
    </xf>
    <xf numFmtId="0" fontId="4" fillId="11" borderId="1" xfId="0" applyFont="1" applyFill="1" applyBorder="1" applyAlignment="1">
      <alignment horizontal="center" vertical="center" wrapText="1"/>
    </xf>
    <xf numFmtId="0" fontId="27" fillId="22" borderId="13" xfId="0" applyFont="1" applyFill="1" applyBorder="1" applyAlignment="1">
      <alignment horizontal="center" vertical="center"/>
    </xf>
    <xf numFmtId="0" fontId="27" fillId="22" borderId="11" xfId="0" applyFont="1" applyFill="1" applyBorder="1" applyAlignment="1">
      <alignment horizontal="center" vertical="center"/>
    </xf>
    <xf numFmtId="14" fontId="3" fillId="15" borderId="1" xfId="0" applyNumberFormat="1" applyFont="1" applyFill="1" applyBorder="1" applyAlignment="1">
      <alignment horizontal="left" vertical="center"/>
    </xf>
    <xf numFmtId="0" fontId="28" fillId="23" borderId="8" xfId="0" applyFont="1" applyFill="1" applyBorder="1" applyAlignment="1">
      <alignment horizontal="center" vertical="center"/>
    </xf>
    <xf numFmtId="0" fontId="3" fillId="23" borderId="1" xfId="0" applyFont="1" applyFill="1" applyBorder="1" applyAlignment="1">
      <alignment horizontal="center" vertical="center"/>
    </xf>
    <xf numFmtId="0" fontId="29" fillId="0" borderId="2" xfId="0" applyFont="1" applyFill="1" applyBorder="1" applyAlignment="1">
      <alignment horizontal="left" vertical="center"/>
    </xf>
    <xf numFmtId="0" fontId="3" fillId="0" borderId="3" xfId="0" applyFont="1" applyFill="1" applyBorder="1" applyAlignment="1">
      <alignment horizontal="left" vertical="center"/>
    </xf>
    <xf numFmtId="0" fontId="3" fillId="0" borderId="4" xfId="0" applyFont="1" applyFill="1" applyBorder="1" applyAlignment="1">
      <alignment horizontal="left" vertical="center"/>
    </xf>
    <xf numFmtId="0" fontId="3" fillId="23" borderId="8" xfId="0" applyFont="1" applyFill="1" applyBorder="1" applyAlignment="1">
      <alignment horizontal="center" vertical="center"/>
    </xf>
    <xf numFmtId="0" fontId="3" fillId="0" borderId="8" xfId="0" applyFont="1" applyFill="1" applyBorder="1" applyAlignment="1">
      <alignment horizontal="left" vertical="center" wrapText="1"/>
    </xf>
    <xf numFmtId="0" fontId="32" fillId="0" borderId="1" xfId="0" applyFont="1" applyFill="1" applyBorder="1" applyAlignment="1">
      <alignment horizontal="left" vertical="center"/>
    </xf>
    <xf numFmtId="191" fontId="3" fillId="24" borderId="2" xfId="0" applyNumberFormat="1" applyFont="1" applyFill="1" applyBorder="1" applyAlignment="1">
      <alignment horizontal="left" vertical="center"/>
    </xf>
    <xf numFmtId="191" fontId="3" fillId="24" borderId="3" xfId="0" applyNumberFormat="1" applyFont="1" applyFill="1" applyBorder="1" applyAlignment="1">
      <alignment horizontal="left" vertical="center"/>
    </xf>
    <xf numFmtId="191" fontId="3" fillId="24" borderId="4" xfId="0" applyNumberFormat="1" applyFont="1" applyFill="1" applyBorder="1" applyAlignment="1">
      <alignment horizontal="left" vertical="center"/>
    </xf>
    <xf numFmtId="0" fontId="29" fillId="0" borderId="8" xfId="0" applyFont="1" applyFill="1" applyBorder="1" applyAlignment="1">
      <alignment horizontal="left" vertical="center" wrapText="1"/>
    </xf>
    <xf numFmtId="0" fontId="29" fillId="0" borderId="1" xfId="0" applyFont="1" applyFill="1" applyBorder="1" applyAlignment="1">
      <alignment horizontal="left" vertical="center"/>
    </xf>
    <xf numFmtId="0" fontId="3" fillId="0" borderId="1" xfId="0" applyFont="1" applyFill="1" applyBorder="1" applyAlignment="1">
      <alignment horizontal="left" vertical="center"/>
    </xf>
    <xf numFmtId="197" fontId="29" fillId="0" borderId="2" xfId="0" applyNumberFormat="1" applyFont="1" applyFill="1" applyBorder="1" applyAlignment="1">
      <alignment horizontal="left" vertical="center"/>
    </xf>
    <xf numFmtId="197" fontId="3" fillId="0" borderId="3" xfId="0" applyNumberFormat="1" applyFont="1" applyFill="1" applyBorder="1" applyAlignment="1">
      <alignment horizontal="left" vertical="center"/>
    </xf>
    <xf numFmtId="197" fontId="3" fillId="0" borderId="4" xfId="0" applyNumberFormat="1" applyFont="1" applyFill="1" applyBorder="1" applyAlignment="1">
      <alignment horizontal="left" vertical="center"/>
    </xf>
    <xf numFmtId="0" fontId="33" fillId="22" borderId="13" xfId="0" applyFont="1" applyFill="1" applyBorder="1" applyAlignment="1">
      <alignment horizontal="center" vertical="center"/>
    </xf>
    <xf numFmtId="0" fontId="34" fillId="22" borderId="11" xfId="0" applyFont="1" applyFill="1" applyBorder="1" applyAlignment="1">
      <alignment horizontal="center" vertical="center"/>
    </xf>
    <xf numFmtId="14" fontId="3" fillId="15" borderId="2" xfId="0" applyNumberFormat="1" applyFont="1" applyFill="1" applyBorder="1" applyAlignment="1">
      <alignment horizontal="left" vertical="center"/>
    </xf>
    <xf numFmtId="14" fontId="3" fillId="15" borderId="3" xfId="0" applyNumberFormat="1" applyFont="1" applyFill="1" applyBorder="1" applyAlignment="1">
      <alignment horizontal="left" vertical="center"/>
    </xf>
    <xf numFmtId="14" fontId="3" fillId="15" borderId="4" xfId="0" applyNumberFormat="1" applyFont="1" applyFill="1" applyBorder="1" applyAlignment="1">
      <alignment horizontal="left" vertical="center"/>
    </xf>
    <xf numFmtId="0" fontId="3" fillId="0" borderId="1" xfId="0" applyFont="1" applyFill="1" applyBorder="1" applyAlignment="1">
      <alignment horizontal="left" vertical="center" wrapText="1"/>
    </xf>
    <xf numFmtId="0" fontId="33" fillId="22" borderId="1" xfId="0" applyFont="1" applyFill="1" applyBorder="1" applyAlignment="1">
      <alignment horizontal="center" vertical="center"/>
    </xf>
    <xf numFmtId="0" fontId="34" fillId="22" borderId="1" xfId="0" applyFont="1" applyFill="1" applyBorder="1" applyAlignment="1">
      <alignment horizontal="center" vertical="center"/>
    </xf>
    <xf numFmtId="0" fontId="30" fillId="15" borderId="1" xfId="0" applyFont="1" applyFill="1" applyBorder="1" applyAlignment="1">
      <alignment horizontal="center" vertical="center" wrapText="1"/>
    </xf>
    <xf numFmtId="0" fontId="29" fillId="0" borderId="1" xfId="0" applyFont="1" applyFill="1" applyBorder="1" applyAlignment="1">
      <alignment horizontal="left" vertical="center" wrapText="1"/>
    </xf>
    <xf numFmtId="191" fontId="3" fillId="15" borderId="2" xfId="0" applyNumberFormat="1" applyFont="1" applyFill="1" applyBorder="1" applyAlignment="1">
      <alignment horizontal="center" vertical="center"/>
    </xf>
    <xf numFmtId="191" fontId="3" fillId="15" borderId="3" xfId="0" applyNumberFormat="1" applyFont="1" applyFill="1" applyBorder="1" applyAlignment="1">
      <alignment horizontal="center" vertical="center"/>
    </xf>
    <xf numFmtId="191" fontId="3" fillId="15" borderId="4" xfId="0" applyNumberFormat="1" applyFont="1" applyFill="1" applyBorder="1" applyAlignment="1">
      <alignment horizontal="center" vertical="center"/>
    </xf>
    <xf numFmtId="191" fontId="29" fillId="0" borderId="2" xfId="0" applyNumberFormat="1" applyFont="1" applyFill="1" applyBorder="1" applyAlignment="1">
      <alignment horizontal="left" vertical="center" wrapText="1"/>
    </xf>
    <xf numFmtId="191" fontId="3" fillId="0" borderId="3" xfId="0" applyNumberFormat="1" applyFont="1" applyFill="1" applyBorder="1" applyAlignment="1">
      <alignment horizontal="left" vertical="center" wrapText="1"/>
    </xf>
    <xf numFmtId="191" fontId="3" fillId="0" borderId="4" xfId="0" applyNumberFormat="1" applyFont="1" applyFill="1" applyBorder="1" applyAlignment="1">
      <alignment horizontal="left" vertical="center" wrapText="1"/>
    </xf>
    <xf numFmtId="0" fontId="4" fillId="23" borderId="8" xfId="0" applyFont="1" applyFill="1" applyBorder="1" applyAlignment="1">
      <alignment horizontal="center" vertical="center"/>
    </xf>
    <xf numFmtId="0" fontId="4" fillId="23" borderId="1" xfId="0" applyFont="1" applyFill="1" applyBorder="1" applyAlignment="1">
      <alignment horizontal="center" vertical="center"/>
    </xf>
    <xf numFmtId="0" fontId="29"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193" fontId="21" fillId="20" borderId="1" xfId="0" applyNumberFormat="1" applyFont="1" applyFill="1" applyBorder="1" applyAlignment="1">
      <alignment horizontal="center" vertical="center" wrapText="1"/>
    </xf>
    <xf numFmtId="193" fontId="21" fillId="20" borderId="2" xfId="0" applyNumberFormat="1" applyFont="1" applyFill="1" applyBorder="1" applyAlignment="1">
      <alignment horizontal="center" vertical="center" wrapText="1"/>
    </xf>
    <xf numFmtId="193" fontId="21" fillId="20" borderId="3" xfId="0" applyNumberFormat="1" applyFont="1" applyFill="1" applyBorder="1" applyAlignment="1">
      <alignment horizontal="center" vertical="center" wrapText="1"/>
    </xf>
    <xf numFmtId="0" fontId="24" fillId="18" borderId="1" xfId="0" applyFont="1" applyFill="1" applyBorder="1" applyAlignment="1">
      <alignment horizontal="center" vertical="center"/>
    </xf>
    <xf numFmtId="0" fontId="21" fillId="0" borderId="1" xfId="0" applyFont="1" applyBorder="1" applyAlignment="1">
      <alignment horizontal="center" vertical="center" wrapText="1"/>
    </xf>
    <xf numFmtId="0" fontId="20" fillId="1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20" borderId="1" xfId="0" applyFont="1" applyFill="1" applyBorder="1" applyAlignment="1">
      <alignment horizontal="center" vertical="center" wrapText="1"/>
    </xf>
    <xf numFmtId="0" fontId="18" fillId="9" borderId="2" xfId="0" applyFont="1" applyFill="1" applyBorder="1" applyAlignment="1">
      <alignment horizontal="center" vertical="center"/>
    </xf>
    <xf numFmtId="0" fontId="18" fillId="9" borderId="3" xfId="0" applyFont="1" applyFill="1" applyBorder="1" applyAlignment="1">
      <alignment horizontal="center" vertical="center"/>
    </xf>
    <xf numFmtId="0" fontId="18" fillId="8" borderId="1" xfId="0" applyFont="1" applyFill="1" applyBorder="1" applyAlignment="1">
      <alignment horizontal="center" vertical="center"/>
    </xf>
    <xf numFmtId="0" fontId="4" fillId="8" borderId="1" xfId="0" applyFont="1" applyFill="1" applyBorder="1" applyAlignment="1">
      <alignment horizontal="center" vertical="center"/>
    </xf>
    <xf numFmtId="0" fontId="18" fillId="20" borderId="1"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4" fillId="12" borderId="6" xfId="0" applyFont="1" applyFill="1" applyBorder="1" applyAlignment="1">
      <alignment horizontal="center" vertical="center" wrapText="1"/>
    </xf>
    <xf numFmtId="0" fontId="4" fillId="12" borderId="7" xfId="0" applyFont="1" applyFill="1" applyBorder="1" applyAlignment="1">
      <alignment horizontal="center" vertical="center" wrapText="1"/>
    </xf>
    <xf numFmtId="0" fontId="18" fillId="13" borderId="1" xfId="0" applyFont="1" applyFill="1" applyBorder="1" applyAlignment="1">
      <alignment horizontal="center" vertical="center"/>
    </xf>
    <xf numFmtId="0" fontId="4" fillId="13" borderId="1" xfId="0" applyFont="1" applyFill="1" applyBorder="1" applyAlignment="1">
      <alignment vertical="center"/>
    </xf>
    <xf numFmtId="14" fontId="4" fillId="17" borderId="2" xfId="0" applyNumberFormat="1" applyFont="1" applyFill="1" applyBorder="1" applyAlignment="1">
      <alignment horizontal="center" vertical="center"/>
    </xf>
    <xf numFmtId="14" fontId="4" fillId="17" borderId="3" xfId="0" applyNumberFormat="1" applyFont="1" applyFill="1" applyBorder="1" applyAlignment="1">
      <alignment horizontal="center" vertical="center"/>
    </xf>
    <xf numFmtId="14" fontId="4" fillId="17" borderId="4" xfId="0" applyNumberFormat="1" applyFont="1" applyFill="1" applyBorder="1" applyAlignment="1">
      <alignment horizontal="center" vertical="center"/>
    </xf>
    <xf numFmtId="14" fontId="4" fillId="18" borderId="1" xfId="0" applyNumberFormat="1" applyFont="1" applyFill="1" applyBorder="1" applyAlignment="1">
      <alignment horizontal="center" vertical="center"/>
    </xf>
    <xf numFmtId="14" fontId="4" fillId="18" borderId="4" xfId="0" applyNumberFormat="1" applyFont="1" applyFill="1" applyBorder="1" applyAlignment="1">
      <alignment horizontal="center" vertical="center"/>
    </xf>
    <xf numFmtId="14" fontId="4" fillId="19" borderId="1" xfId="0" applyNumberFormat="1" applyFont="1" applyFill="1" applyBorder="1" applyAlignment="1">
      <alignment horizontal="center" vertical="center"/>
    </xf>
    <xf numFmtId="14" fontId="4" fillId="21" borderId="4" xfId="0" applyNumberFormat="1" applyFont="1" applyFill="1" applyBorder="1" applyAlignment="1">
      <alignment horizontal="center" vertical="center"/>
    </xf>
    <xf numFmtId="14" fontId="4" fillId="21" borderId="1" xfId="0" applyNumberFormat="1" applyFont="1" applyFill="1" applyBorder="1" applyAlignment="1">
      <alignment horizontal="center" vertical="center"/>
    </xf>
    <xf numFmtId="14" fontId="4" fillId="4" borderId="2" xfId="0" applyNumberFormat="1"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4" fontId="4" fillId="4" borderId="4" xfId="0" applyNumberFormat="1" applyFont="1" applyFill="1" applyBorder="1" applyAlignment="1">
      <alignment horizontal="center" vertical="center"/>
    </xf>
    <xf numFmtId="14" fontId="4" fillId="4" borderId="1" xfId="0" applyNumberFormat="1" applyFont="1" applyFill="1" applyBorder="1" applyAlignment="1">
      <alignment horizontal="center" vertical="center"/>
    </xf>
    <xf numFmtId="0" fontId="3" fillId="17" borderId="2" xfId="0" applyFont="1" applyFill="1" applyBorder="1" applyAlignment="1">
      <alignment horizontal="center" vertical="center"/>
    </xf>
    <xf numFmtId="0" fontId="3" fillId="17" borderId="4" xfId="0" applyFont="1" applyFill="1" applyBorder="1" applyAlignment="1">
      <alignment horizontal="center" vertical="center"/>
    </xf>
    <xf numFmtId="0" fontId="3" fillId="17" borderId="1" xfId="0" applyFont="1" applyFill="1" applyBorder="1" applyAlignment="1">
      <alignment horizontal="left" vertical="center"/>
    </xf>
    <xf numFmtId="0" fontId="3" fillId="18"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8" borderId="1" xfId="0" applyFont="1" applyFill="1" applyBorder="1" applyAlignment="1">
      <alignment horizontal="center" vertical="center"/>
    </xf>
    <xf numFmtId="0" fontId="19" fillId="20" borderId="1" xfId="0" applyFont="1" applyFill="1" applyBorder="1" applyAlignment="1">
      <alignment horizontal="center" vertical="center" wrapText="1"/>
    </xf>
    <xf numFmtId="0" fontId="3" fillId="13" borderId="9" xfId="0" applyFont="1" applyFill="1" applyBorder="1" applyAlignment="1">
      <alignment horizontal="center" vertical="center"/>
    </xf>
    <xf numFmtId="0" fontId="3" fillId="13" borderId="10" xfId="0" applyFont="1" applyFill="1" applyBorder="1" applyAlignment="1">
      <alignment horizontal="center" vertical="center"/>
    </xf>
    <xf numFmtId="0" fontId="3" fillId="13" borderId="11" xfId="0" applyFont="1" applyFill="1" applyBorder="1" applyAlignment="1">
      <alignment horizontal="center" vertical="center"/>
    </xf>
    <xf numFmtId="0" fontId="3" fillId="19"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2" fillId="15" borderId="4" xfId="0" applyFont="1" applyFill="1" applyBorder="1" applyAlignment="1">
      <alignment horizontal="center" vertical="center" wrapText="1"/>
    </xf>
    <xf numFmtId="0" fontId="1" fillId="16" borderId="1" xfId="0" applyFont="1" applyFill="1" applyBorder="1" applyAlignment="1">
      <alignment horizontal="center" vertical="center"/>
    </xf>
    <xf numFmtId="0" fontId="1" fillId="16" borderId="2" xfId="0" applyFont="1" applyFill="1" applyBorder="1" applyAlignment="1">
      <alignment horizontal="center" vertical="center"/>
    </xf>
    <xf numFmtId="0" fontId="1" fillId="16" borderId="3" xfId="0" applyFont="1" applyFill="1" applyBorder="1" applyAlignment="1">
      <alignment horizontal="center" vertical="center"/>
    </xf>
    <xf numFmtId="0" fontId="1" fillId="16" borderId="4"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6" fillId="11" borderId="1" xfId="0" applyFont="1" applyFill="1" applyBorder="1" applyAlignment="1">
      <alignment horizontal="center" vertical="center"/>
    </xf>
    <xf numFmtId="0" fontId="16" fillId="9" borderId="1" xfId="0" applyFont="1" applyFill="1" applyBorder="1" applyAlignment="1">
      <alignment horizontal="center" vertical="center"/>
    </xf>
    <xf numFmtId="0" fontId="17" fillId="11" borderId="1" xfId="0" applyFont="1" applyFill="1" applyBorder="1" applyAlignment="1">
      <alignment horizontal="center" vertical="center"/>
    </xf>
    <xf numFmtId="0" fontId="6" fillId="5" borderId="1" xfId="84" applyFont="1" applyFill="1" applyBorder="1" applyAlignment="1">
      <alignment horizontal="center" vertical="center" wrapText="1"/>
    </xf>
    <xf numFmtId="0" fontId="6" fillId="3" borderId="1" xfId="84" applyFont="1" applyFill="1" applyBorder="1" applyAlignment="1">
      <alignment horizontal="center" vertical="center" wrapText="1"/>
    </xf>
    <xf numFmtId="0" fontId="6" fillId="9" borderId="1" xfId="84" applyFont="1" applyFill="1" applyBorder="1" applyAlignment="1">
      <alignment horizontal="center" vertical="center" wrapText="1"/>
    </xf>
    <xf numFmtId="0" fontId="6" fillId="10" borderId="3" xfId="84" applyFont="1" applyFill="1" applyBorder="1" applyAlignment="1">
      <alignment horizontal="center" vertical="center" wrapText="1"/>
    </xf>
    <xf numFmtId="0" fontId="6" fillId="9" borderId="2" xfId="84" applyFont="1" applyFill="1" applyBorder="1" applyAlignment="1">
      <alignment horizontal="center" vertical="center" wrapText="1"/>
    </xf>
    <xf numFmtId="0" fontId="6" fillId="9" borderId="3" xfId="84" applyFont="1" applyFill="1" applyBorder="1" applyAlignment="1">
      <alignment horizontal="center" vertical="center" wrapText="1"/>
    </xf>
    <xf numFmtId="0" fontId="6" fillId="9" borderId="4" xfId="84" applyFont="1" applyFill="1" applyBorder="1" applyAlignment="1">
      <alignment horizontal="center" vertical="center" wrapText="1"/>
    </xf>
    <xf numFmtId="0" fontId="6" fillId="10" borderId="2" xfId="84" applyFont="1" applyFill="1" applyBorder="1" applyAlignment="1">
      <alignment horizontal="center" vertical="center" wrapText="1"/>
    </xf>
    <xf numFmtId="0" fontId="6" fillId="10" borderId="4" xfId="84" applyFont="1" applyFill="1" applyBorder="1" applyAlignment="1">
      <alignment horizontal="center" vertical="center" wrapText="1"/>
    </xf>
    <xf numFmtId="0" fontId="6" fillId="12" borderId="2" xfId="84" applyFont="1" applyFill="1" applyBorder="1" applyAlignment="1">
      <alignment horizontal="center" vertical="center" wrapText="1"/>
    </xf>
    <xf numFmtId="0" fontId="6" fillId="12" borderId="4" xfId="84" applyFont="1" applyFill="1" applyBorder="1" applyAlignment="1">
      <alignment horizontal="center" vertical="center" wrapText="1"/>
    </xf>
    <xf numFmtId="0" fontId="6" fillId="3" borderId="2" xfId="113" applyFont="1" applyFill="1" applyBorder="1" applyAlignment="1">
      <alignment horizontal="center" vertical="center" wrapText="1"/>
    </xf>
    <xf numFmtId="0" fontId="6" fillId="3" borderId="3" xfId="113" applyFont="1" applyFill="1" applyBorder="1" applyAlignment="1">
      <alignment horizontal="center" vertical="center" wrapText="1"/>
    </xf>
    <xf numFmtId="0" fontId="6" fillId="3" borderId="4" xfId="113" applyFont="1" applyFill="1" applyBorder="1" applyAlignment="1">
      <alignment horizontal="center" vertical="center" wrapText="1"/>
    </xf>
    <xf numFmtId="0" fontId="10" fillId="9" borderId="2" xfId="113" applyFont="1" applyFill="1" applyBorder="1" applyAlignment="1">
      <alignment horizontal="center" vertical="center" wrapText="1"/>
    </xf>
    <xf numFmtId="0" fontId="10" fillId="9" borderId="3" xfId="113" applyFont="1" applyFill="1" applyBorder="1" applyAlignment="1">
      <alignment horizontal="center" vertical="center" wrapText="1"/>
    </xf>
    <xf numFmtId="0" fontId="10" fillId="9" borderId="4" xfId="113" applyFont="1" applyFill="1" applyBorder="1" applyAlignment="1">
      <alignment horizontal="center" vertical="center" wrapText="1"/>
    </xf>
    <xf numFmtId="0" fontId="10" fillId="10" borderId="2" xfId="113" applyFont="1" applyFill="1" applyBorder="1" applyAlignment="1">
      <alignment horizontal="center" vertical="center"/>
    </xf>
    <xf numFmtId="0" fontId="10" fillId="10" borderId="3" xfId="113" applyFont="1" applyFill="1" applyBorder="1" applyAlignment="1">
      <alignment horizontal="center" vertical="center"/>
    </xf>
    <xf numFmtId="0" fontId="10" fillId="10" borderId="4" xfId="113" applyFont="1" applyFill="1" applyBorder="1" applyAlignment="1">
      <alignment horizontal="center" vertical="center"/>
    </xf>
    <xf numFmtId="0" fontId="10" fillId="13" borderId="5" xfId="113" applyFont="1" applyFill="1" applyBorder="1" applyAlignment="1">
      <alignment horizontal="center" vertical="center" wrapText="1"/>
    </xf>
    <xf numFmtId="0" fontId="10" fillId="13" borderId="6" xfId="113" applyFont="1" applyFill="1" applyBorder="1" applyAlignment="1">
      <alignment horizontal="center" vertical="center" wrapText="1"/>
    </xf>
    <xf numFmtId="0" fontId="10" fillId="13" borderId="7" xfId="113" applyFont="1" applyFill="1" applyBorder="1" applyAlignment="1">
      <alignment horizontal="center" vertical="center" wrapText="1"/>
    </xf>
    <xf numFmtId="0" fontId="10" fillId="14" borderId="2" xfId="113" applyFont="1" applyFill="1" applyBorder="1" applyAlignment="1">
      <alignment horizontal="center" vertical="center" wrapText="1"/>
    </xf>
    <xf numFmtId="0" fontId="10" fillId="14" borderId="3" xfId="113" applyFont="1" applyFill="1" applyBorder="1" applyAlignment="1">
      <alignment horizontal="center" vertical="center" wrapText="1"/>
    </xf>
    <xf numFmtId="0" fontId="10" fillId="14" borderId="4" xfId="113"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Border="1" applyAlignment="1">
      <alignment horizontal="center" vertical="center"/>
    </xf>
    <xf numFmtId="0" fontId="1" fillId="0" borderId="0" xfId="0" applyFont="1" applyFill="1" applyBorder="1" applyAlignment="1">
      <alignment horizontal="center" vertical="center"/>
    </xf>
    <xf numFmtId="0" fontId="2" fillId="0" borderId="0" xfId="0" applyFont="1" applyBorder="1" applyAlignment="1">
      <alignment horizontal="center" vertical="center"/>
    </xf>
    <xf numFmtId="0" fontId="0" fillId="0" borderId="1" xfId="0" applyBorder="1" applyAlignment="1">
      <alignment horizontal="center" vertical="center" wrapText="1"/>
    </xf>
    <xf numFmtId="0" fontId="0" fillId="0" borderId="0" xfId="0" applyBorder="1" applyAlignment="1">
      <alignment horizontal="center" vertical="center"/>
    </xf>
    <xf numFmtId="0" fontId="61" fillId="0" borderId="0" xfId="0" applyFont="1">
      <alignment vertical="center"/>
    </xf>
    <xf numFmtId="0" fontId="67" fillId="0" borderId="0" xfId="0" applyFont="1">
      <alignment vertical="center"/>
    </xf>
    <xf numFmtId="0" fontId="61" fillId="0" borderId="0" xfId="0" applyFont="1" applyFill="1" applyBorder="1">
      <alignment vertical="center"/>
    </xf>
    <xf numFmtId="0" fontId="61" fillId="0" borderId="0" xfId="0" applyFont="1" applyBorder="1">
      <alignment vertical="center"/>
    </xf>
    <xf numFmtId="0" fontId="0" fillId="0" borderId="0" xfId="0" applyFont="1" applyFill="1" applyBorder="1">
      <alignment vertical="center"/>
    </xf>
    <xf numFmtId="0" fontId="61" fillId="0" borderId="0" xfId="0" applyFont="1" applyFill="1" applyBorder="1" applyAlignment="1">
      <alignment vertical="center" wrapText="1"/>
    </xf>
    <xf numFmtId="0" fontId="0" fillId="0" borderId="0" xfId="0" applyFill="1" applyBorder="1" applyAlignment="1">
      <alignment horizontal="center" vertical="center"/>
    </xf>
    <xf numFmtId="0" fontId="61" fillId="0" borderId="0" xfId="0" applyFont="1" applyFill="1" applyBorder="1" applyAlignment="1">
      <alignment horizontal="center" vertical="center"/>
    </xf>
  </cellXfs>
  <cellStyles count="185">
    <cellStyle name="20% - 着色 5" xfId="17"/>
    <cellStyle name="40% - 着色 4" xfId="23"/>
    <cellStyle name="40% - 着色 5" xfId="25"/>
    <cellStyle name="60% - 着色 2" xfId="6"/>
    <cellStyle name="Calc Currency (0)" xfId="29"/>
    <cellStyle name="Date" xfId="31"/>
    <cellStyle name="Header1" xfId="33"/>
    <cellStyle name="Header2" xfId="35"/>
    <cellStyle name="New Times Roman" xfId="36"/>
    <cellStyle name="Normal_#10-Headcount" xfId="37"/>
    <cellStyle name="百分比" xfId="4" builtinId="5"/>
    <cellStyle name="百分比 10" xfId="38"/>
    <cellStyle name="百分比 11" xfId="39"/>
    <cellStyle name="百分比 11 2" xfId="40"/>
    <cellStyle name="百分比 12" xfId="16"/>
    <cellStyle name="百分比 12 2" xfId="42"/>
    <cellStyle name="百分比 13" xfId="43"/>
    <cellStyle name="百分比 13 2" xfId="44"/>
    <cellStyle name="百分比 14" xfId="45"/>
    <cellStyle name="百分比 14 2" xfId="46"/>
    <cellStyle name="百分比 15" xfId="47"/>
    <cellStyle name="百分比 15 2" xfId="48"/>
    <cellStyle name="百分比 16" xfId="49"/>
    <cellStyle name="百分比 16 2" xfId="50"/>
    <cellStyle name="百分比 17" xfId="51"/>
    <cellStyle name="百分比 18" xfId="53"/>
    <cellStyle name="百分比 2" xfId="54"/>
    <cellStyle name="百分比 2 2" xfId="55"/>
    <cellStyle name="百分比 2 2 2" xfId="56"/>
    <cellStyle name="百分比 2 3" xfId="57"/>
    <cellStyle name="百分比 2 3 2" xfId="58"/>
    <cellStyle name="百分比 2 4" xfId="59"/>
    <cellStyle name="百分比 2 5" xfId="60"/>
    <cellStyle name="百分比 2 6" xfId="62"/>
    <cellStyle name="百分比 2 7" xfId="63"/>
    <cellStyle name="百分比 3" xfId="64"/>
    <cellStyle name="百分比 3 2" xfId="65"/>
    <cellStyle name="百分比 3 2 2" xfId="66"/>
    <cellStyle name="百分比 3 3" xfId="67"/>
    <cellStyle name="百分比 4" xfId="11"/>
    <cellStyle name="百分比 4 2" xfId="28"/>
    <cellStyle name="百分比 5" xfId="12"/>
    <cellStyle name="百分比 5 2" xfId="69"/>
    <cellStyle name="百分比 6" xfId="13"/>
    <cellStyle name="百分比 7" xfId="7"/>
    <cellStyle name="百分比 8" xfId="71"/>
    <cellStyle name="百分比 9" xfId="73"/>
    <cellStyle name="标题 1 2" xfId="27"/>
    <cellStyle name="标题 2 2" xfId="68"/>
    <cellStyle name="标题 3 2" xfId="74"/>
    <cellStyle name="标题 4 2" xfId="76"/>
    <cellStyle name="标题 5" xfId="70"/>
    <cellStyle name="標準_(D)日程計画" xfId="77"/>
    <cellStyle name="表示済みのハイパーリンク_02_1st_2ndOTP対応機能一覧_一応完成版" xfId="78"/>
    <cellStyle name="差 2" xfId="79"/>
    <cellStyle name="常规" xfId="0" builtinId="0"/>
    <cellStyle name="常规 10" xfId="82"/>
    <cellStyle name="常规 10 2" xfId="83"/>
    <cellStyle name="常规 10 2 2" xfId="85"/>
    <cellStyle name="常规 11" xfId="87"/>
    <cellStyle name="常规 12" xfId="88"/>
    <cellStyle name="常规 13" xfId="89"/>
    <cellStyle name="常规 14" xfId="90"/>
    <cellStyle name="常规 15" xfId="92"/>
    <cellStyle name="常规 16" xfId="94"/>
    <cellStyle name="常规 16 2" xfId="81"/>
    <cellStyle name="常规 16 3" xfId="86"/>
    <cellStyle name="常规 16 3 2" xfId="95"/>
    <cellStyle name="常规 17" xfId="97"/>
    <cellStyle name="常规 18" xfId="99"/>
    <cellStyle name="常规 18 2" xfId="101"/>
    <cellStyle name="常规 19" xfId="103"/>
    <cellStyle name="常规 19 2" xfId="105"/>
    <cellStyle name="常规 2" xfId="106"/>
    <cellStyle name="常规 2 2" xfId="107"/>
    <cellStyle name="常规 2 2 2" xfId="108"/>
    <cellStyle name="常规 2 2 3" xfId="21"/>
    <cellStyle name="常规 2 3" xfId="109"/>
    <cellStyle name="常规 2 3 2" xfId="110"/>
    <cellStyle name="常规 2 4" xfId="111"/>
    <cellStyle name="常规 2 5" xfId="112"/>
    <cellStyle name="常规 2 6" xfId="113"/>
    <cellStyle name="常规 2 6 2" xfId="114"/>
    <cellStyle name="常规 2 7" xfId="84"/>
    <cellStyle name="常规 2 7 2" xfId="115"/>
    <cellStyle name="常规 20" xfId="91"/>
    <cellStyle name="常规 20 2" xfId="61"/>
    <cellStyle name="常规 21" xfId="93"/>
    <cellStyle name="常规 21 2" xfId="80"/>
    <cellStyle name="常规 22" xfId="96"/>
    <cellStyle name="常规 22 2" xfId="116"/>
    <cellStyle name="常规 22 3" xfId="117"/>
    <cellStyle name="常规 23" xfId="98"/>
    <cellStyle name="常规 23 2" xfId="100"/>
    <cellStyle name="常规 24" xfId="102"/>
    <cellStyle name="常规 24 2" xfId="104"/>
    <cellStyle name="常规 25" xfId="118"/>
    <cellStyle name="常规 26" xfId="14"/>
    <cellStyle name="常规 29" xfId="119"/>
    <cellStyle name="常规 3" xfId="120"/>
    <cellStyle name="常规 3 2" xfId="121"/>
    <cellStyle name="常规 3 2 2" xfId="10"/>
    <cellStyle name="常规 3 2 8" xfId="122"/>
    <cellStyle name="常规 3 3" xfId="123"/>
    <cellStyle name="常规 3 3 2" xfId="124"/>
    <cellStyle name="常规 3 4" xfId="125"/>
    <cellStyle name="常规 4" xfId="126"/>
    <cellStyle name="常规 4 2" xfId="127"/>
    <cellStyle name="常规 4 2 2" xfId="128"/>
    <cellStyle name="常规 5" xfId="129"/>
    <cellStyle name="常规 5 2" xfId="9"/>
    <cellStyle name="常规 5 3" xfId="130"/>
    <cellStyle name="常规 6" xfId="5"/>
    <cellStyle name="常规 6 2" xfId="132"/>
    <cellStyle name="常规 6 5" xfId="8"/>
    <cellStyle name="常规 6 5 2" xfId="134"/>
    <cellStyle name="常规 6 5 2 2" xfId="135"/>
    <cellStyle name="常规 6 5 3" xfId="136"/>
    <cellStyle name="常规 7" xfId="137"/>
    <cellStyle name="常规 7 2" xfId="138"/>
    <cellStyle name="常规 7 3" xfId="2"/>
    <cellStyle name="常规 8" xfId="139"/>
    <cellStyle name="常规 9" xfId="140"/>
    <cellStyle name="超链接 2" xfId="141"/>
    <cellStyle name="超链接 3" xfId="143"/>
    <cellStyle name="段落标题1" xfId="144"/>
    <cellStyle name="段落标题2" xfId="145"/>
    <cellStyle name="好 2" xfId="146"/>
    <cellStyle name="桁区切り [0.00]_(D)日程計画" xfId="52"/>
    <cellStyle name="桁区切り_(D)日程計画" xfId="20"/>
    <cellStyle name="汇总 2" xfId="147"/>
    <cellStyle name="货币 2" xfId="30"/>
    <cellStyle name="计算 2" xfId="1"/>
    <cellStyle name="检查单元格 2" xfId="149"/>
    <cellStyle name="解释性文本 2" xfId="150"/>
    <cellStyle name="警告文本 2" xfId="133"/>
    <cellStyle name="链接单元格 2" xfId="41"/>
    <cellStyle name="普通_laroux" xfId="151"/>
    <cellStyle name="千位[0]_laroux" xfId="152"/>
    <cellStyle name="千位_laroux" xfId="153"/>
    <cellStyle name="千位分隔" xfId="3" builtinId="3"/>
    <cellStyle name="千位分隔 10" xfId="155"/>
    <cellStyle name="千位分隔 11" xfId="156"/>
    <cellStyle name="千位分隔 12" xfId="157"/>
    <cellStyle name="千位分隔 12 2" xfId="15"/>
    <cellStyle name="千位分隔 13" xfId="32"/>
    <cellStyle name="千位分隔 13 2" xfId="158"/>
    <cellStyle name="千位分隔 14" xfId="34"/>
    <cellStyle name="千位分隔 14 2" xfId="159"/>
    <cellStyle name="千位分隔 15" xfId="161"/>
    <cellStyle name="千位分隔 15 2" xfId="162"/>
    <cellStyle name="千位分隔 16" xfId="163"/>
    <cellStyle name="千位分隔 16 2" xfId="164"/>
    <cellStyle name="千位分隔 17" xfId="165"/>
    <cellStyle name="千位分隔 17 2" xfId="166"/>
    <cellStyle name="千位分隔 18" xfId="167"/>
    <cellStyle name="千位分隔 19" xfId="168"/>
    <cellStyle name="千位分隔 2" xfId="169"/>
    <cellStyle name="千位分隔 2 2" xfId="170"/>
    <cellStyle name="千位分隔 2 2 2" xfId="172"/>
    <cellStyle name="千位分隔 2 3" xfId="173"/>
    <cellStyle name="千位分隔 2 4" xfId="171"/>
    <cellStyle name="千位分隔 2 5" xfId="174"/>
    <cellStyle name="千位分隔 20" xfId="160"/>
    <cellStyle name="千位分隔 3" xfId="75"/>
    <cellStyle name="千位分隔 3 2" xfId="154"/>
    <cellStyle name="千位分隔 3 2 2" xfId="175"/>
    <cellStyle name="千位分隔 4" xfId="176"/>
    <cellStyle name="千位分隔 4 2" xfId="177"/>
    <cellStyle name="千位分隔 4 2 2" xfId="178"/>
    <cellStyle name="千位分隔 5" xfId="148"/>
    <cellStyle name="千位分隔 5 2" xfId="179"/>
    <cellStyle name="千位分隔 6" xfId="180"/>
    <cellStyle name="千位分隔 6 2" xfId="18"/>
    <cellStyle name="千位分隔 7" xfId="181"/>
    <cellStyle name="千位分隔 8" xfId="182"/>
    <cellStyle name="千位分隔 9" xfId="183"/>
    <cellStyle name="适中 2" xfId="26"/>
    <cellStyle name="输出 2" xfId="22"/>
    <cellStyle name="输入 2" xfId="184"/>
    <cellStyle name="通貨 [0.00]_(D)日程計画" xfId="142"/>
    <cellStyle name="通貨_(D)日程計画" xfId="72"/>
    <cellStyle name="着色 1" xfId="19"/>
    <cellStyle name="着色 5" xfId="24"/>
    <cellStyle name="注释 2" xfId="131"/>
  </cellStyles>
  <dxfs count="18">
    <dxf>
      <font>
        <color rgb="FF006100"/>
      </font>
      <fill>
        <patternFill patternType="solid">
          <bgColor rgb="FFC6EFCE"/>
        </patternFill>
      </fill>
    </dxf>
    <dxf>
      <font>
        <color rgb="FF9C0006"/>
      </font>
      <fill>
        <patternFill patternType="solid">
          <bgColor rgb="FFFFC7CE"/>
        </patternFill>
      </fill>
    </dxf>
    <dxf>
      <fill>
        <patternFill patternType="solid">
          <bgColor theme="7" tint="0.39991454817346722"/>
        </patternFill>
      </fill>
    </dxf>
    <dxf>
      <font>
        <color rgb="FF9C6500"/>
      </font>
      <fill>
        <patternFill patternType="solid">
          <bgColor rgb="FFFFEB9C"/>
        </patternFill>
      </fill>
    </dxf>
    <dxf>
      <font>
        <color theme="8" tint="-0.24994659260841701"/>
      </font>
      <fill>
        <patternFill patternType="solid">
          <bgColor theme="8" tint="0.39991454817346722"/>
        </patternFill>
      </fill>
    </dxf>
    <dxf>
      <fill>
        <patternFill patternType="solid">
          <bgColor theme="7" tint="0.79995117038483843"/>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ont>
        <color rgb="FF006100"/>
      </font>
      <fill>
        <patternFill patternType="solid">
          <bgColor rgb="FFC6EFCE"/>
        </patternFill>
      </fill>
    </dxf>
    <dxf>
      <font>
        <color rgb="FF006100"/>
      </font>
      <fill>
        <patternFill patternType="solid">
          <bgColor rgb="FFC6EFCE"/>
        </patternFill>
      </fill>
    </dxf>
  </dxfs>
  <tableStyles count="0" defaultTableStyle="TableStyleMedium2" defaultPivotStyle="PivotStyleLight16"/>
  <colors>
    <mruColors>
      <color rgb="FF00FFFF"/>
      <color rgb="FF3841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6</xdr:col>
      <xdr:colOff>675409</xdr:colOff>
      <xdr:row>21</xdr:row>
      <xdr:rowOff>86589</xdr:rowOff>
    </xdr:to>
    <xdr:sp macro="" textlink="">
      <xdr:nvSpPr>
        <xdr:cNvPr id="3" name="TextBox 2"/>
        <xdr:cNvSpPr txBox="1"/>
      </xdr:nvSpPr>
      <xdr:spPr>
        <a:xfrm>
          <a:off x="334010" y="3717925"/>
          <a:ext cx="4835525" cy="61976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a:t>说明：</a:t>
          </a:r>
        </a:p>
        <a:p>
          <a:r>
            <a:rPr lang="en-US" altLang="zh-CN" sz="1000"/>
            <a:t>1. </a:t>
          </a:r>
          <a:r>
            <a:rPr lang="zh-CN" altLang="en-US" sz="1000"/>
            <a:t>进度、评审缺陷密度的测量项，按照首版本的数据进行计算与分析；</a:t>
          </a:r>
        </a:p>
        <a:p>
          <a:pPr>
            <a:lnSpc>
              <a:spcPts val="1200"/>
            </a:lnSpc>
          </a:pPr>
          <a:r>
            <a:rPr lang="en-US" altLang="zh-CN" sz="1000"/>
            <a:t>2. </a:t>
          </a:r>
          <a:r>
            <a:rPr lang="zh-CN" altLang="en-US" sz="1000"/>
            <a:t>其他的测量项，</a:t>
          </a:r>
          <a:r>
            <a:rPr lang="zh-CN" altLang="zh-CN" sz="1000">
              <a:solidFill>
                <a:schemeClr val="dk1"/>
              </a:solidFill>
              <a:effectLst/>
              <a:latin typeface="+mn-lt"/>
              <a:ea typeface="+mn-ea"/>
              <a:cs typeface="+mn-cs"/>
            </a:rPr>
            <a:t>按照配置项维度，</a:t>
          </a:r>
          <a:r>
            <a:rPr lang="zh-CN" altLang="en-US" sz="1000"/>
            <a:t>累计多个版本的数据进行计算与分析。</a:t>
          </a:r>
        </a:p>
      </xdr:txBody>
    </xdr:sp>
    <xdr:clientData/>
  </xdr:twoCellAnchor>
  <xdr:twoCellAnchor>
    <xdr:from>
      <xdr:col>1</xdr:col>
      <xdr:colOff>8660</xdr:colOff>
      <xdr:row>22</xdr:row>
      <xdr:rowOff>147204</xdr:rowOff>
    </xdr:from>
    <xdr:to>
      <xdr:col>7</xdr:col>
      <xdr:colOff>25978</xdr:colOff>
      <xdr:row>26</xdr:row>
      <xdr:rowOff>69273</xdr:rowOff>
    </xdr:to>
    <xdr:sp macro="" textlink="">
      <xdr:nvSpPr>
        <xdr:cNvPr id="5" name="TextBox 4"/>
        <xdr:cNvSpPr txBox="1"/>
      </xdr:nvSpPr>
      <xdr:spPr>
        <a:xfrm>
          <a:off x="342265" y="4575810"/>
          <a:ext cx="4852670" cy="63373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zh-CN" altLang="en-US" sz="1000" b="1"/>
            <a:t>基线数据异常分析：</a:t>
          </a:r>
          <a:endParaRPr lang="en-US" altLang="zh-CN" sz="1000" b="1"/>
        </a:p>
        <a:p>
          <a:pPr>
            <a:lnSpc>
              <a:spcPts val="1300"/>
            </a:lnSpc>
          </a:pPr>
          <a:r>
            <a:rPr lang="zh-CN" altLang="en-US" sz="1000"/>
            <a:t>部分进度基线的标准差较大，导致了上下限的范围也较大，</a:t>
          </a:r>
          <a:r>
            <a:rPr lang="zh-CN" altLang="zh-CN" sz="1050">
              <a:solidFill>
                <a:schemeClr val="dk1"/>
              </a:solidFill>
              <a:effectLst/>
              <a:latin typeface="+mn-lt"/>
              <a:ea typeface="+mn-ea"/>
              <a:cs typeface="+mn-cs"/>
            </a:rPr>
            <a:t>部分基线的上、下限不合理，</a:t>
          </a:r>
          <a:r>
            <a:rPr lang="zh-CN" altLang="en-US" sz="1000"/>
            <a:t>均因为历史项目的数量少，过程的稳定性不好导致，后续积累项目数据，改进基线。</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457201</xdr:colOff>
      <xdr:row>18</xdr:row>
      <xdr:rowOff>152399</xdr:rowOff>
    </xdr:from>
    <xdr:to>
      <xdr:col>13</xdr:col>
      <xdr:colOff>514350</xdr:colOff>
      <xdr:row>21</xdr:row>
      <xdr:rowOff>114300</xdr:rowOff>
    </xdr:to>
    <xdr:sp macro="" textlink="">
      <xdr:nvSpPr>
        <xdr:cNvPr id="2" name="TextBox 1"/>
        <xdr:cNvSpPr txBox="1"/>
      </xdr:nvSpPr>
      <xdr:spPr>
        <a:xfrm>
          <a:off x="7605395" y="4130040"/>
          <a:ext cx="3867785" cy="71501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i="0" u="none" strike="noStrike">
              <a:solidFill>
                <a:sysClr val="windowText" lastClr="000000"/>
              </a:solidFill>
              <a:effectLst/>
              <a:latin typeface="+mn-lt"/>
              <a:ea typeface="+mn-ea"/>
              <a:cs typeface="+mn-cs"/>
            </a:rPr>
            <a:t>项目量化目标制订说明：</a:t>
          </a:r>
          <a:endParaRPr lang="en-US" altLang="zh-CN" sz="1100" b="1" i="0" u="none" strike="noStrike">
            <a:solidFill>
              <a:sysClr val="windowText" lastClr="000000"/>
            </a:solidFill>
            <a:effectLst/>
            <a:latin typeface="+mn-lt"/>
            <a:ea typeface="+mn-ea"/>
            <a:cs typeface="+mn-cs"/>
          </a:endParaRPr>
        </a:p>
        <a:p>
          <a:r>
            <a:rPr lang="zh-CN" altLang="en-US" sz="1100" b="0" i="0" u="none" strike="noStrike">
              <a:solidFill>
                <a:sysClr val="windowText" lastClr="000000"/>
              </a:solidFill>
              <a:effectLst/>
              <a:latin typeface="+mn-lt"/>
              <a:ea typeface="+mn-ea"/>
              <a:cs typeface="+mn-cs"/>
            </a:rPr>
            <a:t>简要阐述项目特点，在组织级目标要求的基础上，结合项目特征，制订项目的量化目标，阐述理由。</a:t>
          </a:r>
          <a:endParaRPr lang="zh-CN" altLang="en-US" sz="1100" b="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249380</xdr:colOff>
      <xdr:row>19</xdr:row>
      <xdr:rowOff>20781</xdr:rowOff>
    </xdr:from>
    <xdr:to>
      <xdr:col>14</xdr:col>
      <xdr:colOff>9525</xdr:colOff>
      <xdr:row>22</xdr:row>
      <xdr:rowOff>209550</xdr:rowOff>
    </xdr:to>
    <xdr:sp macro="" textlink="">
      <xdr:nvSpPr>
        <xdr:cNvPr id="4" name="TextBox 3"/>
        <xdr:cNvSpPr txBox="1"/>
      </xdr:nvSpPr>
      <xdr:spPr>
        <a:xfrm>
          <a:off x="13714730" y="4763770"/>
          <a:ext cx="2578100" cy="107505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solidFill>
                <a:schemeClr val="tx1"/>
              </a:solidFill>
            </a:rPr>
            <a:t>填写说明：</a:t>
          </a:r>
          <a:endParaRPr lang="en-US" altLang="zh-CN" sz="1100" b="1">
            <a:solidFill>
              <a:schemeClr val="tx1"/>
            </a:solidFill>
          </a:endParaRPr>
        </a:p>
        <a:p>
          <a:r>
            <a:rPr lang="en-US" altLang="zh-CN" sz="1050" b="0">
              <a:solidFill>
                <a:schemeClr val="tx1"/>
              </a:solidFill>
            </a:rPr>
            <a:t>1. </a:t>
          </a:r>
          <a:r>
            <a:rPr lang="zh-CN" altLang="en-US" sz="1050" b="0">
              <a:solidFill>
                <a:schemeClr val="tx1"/>
              </a:solidFill>
            </a:rPr>
            <a:t>设计师只需填写</a:t>
          </a:r>
          <a:r>
            <a:rPr lang="zh-CN" altLang="en-US" sz="1200" b="1">
              <a:solidFill>
                <a:srgbClr val="FF0000"/>
              </a:solidFill>
            </a:rPr>
            <a:t>白色单元格</a:t>
          </a:r>
          <a:r>
            <a:rPr lang="zh-CN" altLang="en-US" sz="1050" b="0">
              <a:solidFill>
                <a:schemeClr val="tx1"/>
              </a:solidFill>
            </a:rPr>
            <a:t>的基本测量项，其余为自动计算的导出测量项；</a:t>
          </a:r>
          <a:endParaRPr lang="en-US" altLang="zh-CN" sz="1050" b="0">
            <a:solidFill>
              <a:schemeClr val="tx1"/>
            </a:solidFill>
          </a:endParaRPr>
        </a:p>
        <a:p>
          <a:r>
            <a:rPr lang="en-US" altLang="zh-CN" sz="1050" b="0">
              <a:solidFill>
                <a:schemeClr val="tx1"/>
              </a:solidFill>
            </a:rPr>
            <a:t>2. </a:t>
          </a:r>
          <a:r>
            <a:rPr lang="zh-CN" altLang="en-US" sz="1050" b="0">
              <a:solidFill>
                <a:schemeClr val="tx1"/>
              </a:solidFill>
            </a:rPr>
            <a:t>如果存在测量数据超限，须在“</a:t>
          </a:r>
          <a:r>
            <a:rPr lang="zh-CN" altLang="en-US" sz="1200" b="1">
              <a:solidFill>
                <a:srgbClr val="FF0000"/>
              </a:solidFill>
            </a:rPr>
            <a:t>阶段报告</a:t>
          </a:r>
          <a:r>
            <a:rPr lang="zh-CN" altLang="en-US" sz="1050" b="0">
              <a:solidFill>
                <a:schemeClr val="tx1"/>
              </a:solidFill>
            </a:rPr>
            <a:t>”中进行偏差分析。</a:t>
          </a:r>
          <a:endParaRPr lang="zh-CN" altLang="en-US" sz="1100" b="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9525</xdr:colOff>
      <xdr:row>4</xdr:row>
      <xdr:rowOff>161926</xdr:rowOff>
    </xdr:from>
    <xdr:to>
      <xdr:col>10</xdr:col>
      <xdr:colOff>3476625</xdr:colOff>
      <xdr:row>13</xdr:row>
      <xdr:rowOff>257175</xdr:rowOff>
    </xdr:to>
    <xdr:sp macro="" textlink="">
      <xdr:nvSpPr>
        <xdr:cNvPr id="2" name="TextBox 1"/>
        <xdr:cNvSpPr txBox="1"/>
      </xdr:nvSpPr>
      <xdr:spPr>
        <a:xfrm>
          <a:off x="8111490" y="1343025"/>
          <a:ext cx="3467100" cy="399097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solidFill>
                <a:sysClr val="windowText" lastClr="000000"/>
              </a:solidFill>
            </a:rPr>
            <a:t>利益相关方活动提示：</a:t>
          </a:r>
          <a:endParaRPr lang="en-US" altLang="zh-CN" sz="1100" b="1">
            <a:solidFill>
              <a:sysClr val="windowText" lastClr="000000"/>
            </a:solidFill>
          </a:endParaRPr>
        </a:p>
        <a:p>
          <a:r>
            <a:rPr lang="zh-CN" altLang="en-US" sz="1100">
              <a:solidFill>
                <a:sysClr val="windowText" lastClr="000000"/>
              </a:solidFill>
            </a:rPr>
            <a:t>型号副总师	</a:t>
          </a:r>
        </a:p>
        <a:p>
          <a:r>
            <a:rPr lang="en-US" altLang="zh-CN" sz="1100">
              <a:solidFill>
                <a:sysClr val="windowText" lastClr="000000"/>
              </a:solidFill>
            </a:rPr>
            <a:t>1) </a:t>
          </a:r>
          <a:r>
            <a:rPr lang="zh-CN" altLang="en-US" sz="1100">
              <a:solidFill>
                <a:sysClr val="windowText" lastClr="000000"/>
              </a:solidFill>
            </a:rPr>
            <a:t>审批基线的建立和变更；</a:t>
          </a:r>
        </a:p>
        <a:p>
          <a:r>
            <a:rPr lang="en-US" altLang="zh-CN" sz="1100">
              <a:solidFill>
                <a:sysClr val="windowText" lastClr="000000"/>
              </a:solidFill>
            </a:rPr>
            <a:t>2) </a:t>
          </a:r>
          <a:r>
            <a:rPr lang="zh-CN" altLang="en-US" sz="1100">
              <a:solidFill>
                <a:sysClr val="windowText" lastClr="000000"/>
              </a:solidFill>
            </a:rPr>
            <a:t>参加型号内软件走查；</a:t>
          </a:r>
        </a:p>
        <a:p>
          <a:r>
            <a:rPr lang="en-US" altLang="zh-CN" sz="1100">
              <a:solidFill>
                <a:sysClr val="windowText" lastClr="000000"/>
              </a:solidFill>
            </a:rPr>
            <a:t>3) </a:t>
          </a:r>
          <a:r>
            <a:rPr lang="zh-CN" altLang="en-US" sz="1100">
              <a:solidFill>
                <a:sysClr val="windowText" lastClr="000000"/>
              </a:solidFill>
            </a:rPr>
            <a:t>参加需求规格说明所级评审；</a:t>
          </a:r>
        </a:p>
        <a:p>
          <a:r>
            <a:rPr lang="en-US" altLang="zh-CN" sz="1100">
              <a:solidFill>
                <a:sysClr val="windowText" lastClr="000000"/>
              </a:solidFill>
            </a:rPr>
            <a:t>4) </a:t>
          </a:r>
          <a:r>
            <a:rPr lang="zh-CN" altLang="en-US" sz="1100">
              <a:solidFill>
                <a:sysClr val="windowText" lastClr="000000"/>
              </a:solidFill>
            </a:rPr>
            <a:t>参加概要设计报告和确认测试报告所级评审；</a:t>
          </a:r>
        </a:p>
        <a:p>
          <a:r>
            <a:rPr lang="en-US" altLang="zh-CN" sz="1100">
              <a:solidFill>
                <a:sysClr val="windowText" lastClr="000000"/>
              </a:solidFill>
            </a:rPr>
            <a:t>5) </a:t>
          </a:r>
          <a:r>
            <a:rPr lang="zh-CN" altLang="en-US" sz="1100">
              <a:solidFill>
                <a:sysClr val="windowText" lastClr="000000"/>
              </a:solidFill>
            </a:rPr>
            <a:t>参加软件所级预验收。</a:t>
          </a:r>
        </a:p>
        <a:p>
          <a:r>
            <a:rPr lang="zh-CN" altLang="en-US" sz="1100">
              <a:solidFill>
                <a:sysClr val="windowText" lastClr="000000"/>
              </a:solidFill>
            </a:rPr>
            <a:t>技术总体室</a:t>
          </a:r>
          <a:endParaRPr lang="en-US" altLang="zh-CN" sz="1100">
            <a:solidFill>
              <a:sysClr val="windowText" lastClr="000000"/>
            </a:solidFill>
          </a:endParaRPr>
        </a:p>
        <a:p>
          <a:r>
            <a:rPr lang="en-US" altLang="zh-CN" sz="1100">
              <a:solidFill>
                <a:sysClr val="windowText" lastClr="000000"/>
              </a:solidFill>
            </a:rPr>
            <a:t>1) </a:t>
          </a:r>
          <a:r>
            <a:rPr lang="zh-CN" altLang="en-US" sz="1100">
              <a:solidFill>
                <a:sysClr val="windowText" lastClr="000000"/>
              </a:solidFill>
            </a:rPr>
            <a:t>组织协调与编写系统软件与应用软件接口协议；</a:t>
          </a:r>
        </a:p>
        <a:p>
          <a:r>
            <a:rPr lang="en-US" altLang="zh-CN" sz="1100">
              <a:solidFill>
                <a:sysClr val="windowText" lastClr="000000"/>
              </a:solidFill>
            </a:rPr>
            <a:t>2) </a:t>
          </a:r>
          <a:r>
            <a:rPr lang="zh-CN" altLang="en-US" sz="1100">
              <a:solidFill>
                <a:sysClr val="windowText" lastClr="000000"/>
              </a:solidFill>
            </a:rPr>
            <a:t>参加需求规格说明所级评审；</a:t>
          </a:r>
        </a:p>
        <a:p>
          <a:r>
            <a:rPr lang="en-US" altLang="zh-CN" sz="1100">
              <a:solidFill>
                <a:sysClr val="windowText" lastClr="000000"/>
              </a:solidFill>
            </a:rPr>
            <a:t>3) </a:t>
          </a:r>
          <a:r>
            <a:rPr lang="zh-CN" altLang="en-US" sz="1100">
              <a:solidFill>
                <a:sysClr val="windowText" lastClr="000000"/>
              </a:solidFill>
            </a:rPr>
            <a:t>参加概要设计报告和确认测试报告所级评审；</a:t>
          </a:r>
        </a:p>
        <a:p>
          <a:r>
            <a:rPr lang="en-US" altLang="zh-CN" sz="1100">
              <a:solidFill>
                <a:sysClr val="windowText" lastClr="000000"/>
              </a:solidFill>
            </a:rPr>
            <a:t>4) </a:t>
          </a:r>
          <a:r>
            <a:rPr lang="zh-CN" altLang="en-US" sz="1100">
              <a:solidFill>
                <a:sysClr val="windowText" lastClr="000000"/>
              </a:solidFill>
            </a:rPr>
            <a:t>参加软件所级预验收。</a:t>
          </a:r>
        </a:p>
        <a:p>
          <a:r>
            <a:rPr lang="zh-CN" altLang="en-US" sz="1100">
              <a:solidFill>
                <a:sysClr val="windowText" lastClr="000000"/>
              </a:solidFill>
            </a:rPr>
            <a:t>软件中心：</a:t>
          </a:r>
          <a:endParaRPr lang="en-US" altLang="zh-CN" sz="1100">
            <a:solidFill>
              <a:sysClr val="windowText" lastClr="000000"/>
            </a:solidFill>
          </a:endParaRPr>
        </a:p>
        <a:p>
          <a:r>
            <a:rPr lang="zh-CN" altLang="en-US" sz="1100">
              <a:solidFill>
                <a:sysClr val="windowText" lastClr="000000"/>
              </a:solidFill>
            </a:rPr>
            <a:t>参与协调系统软件与应用软件接口协议</a:t>
          </a:r>
        </a:p>
        <a:p>
          <a:r>
            <a:rPr lang="zh-CN" altLang="en-US" sz="1100">
              <a:solidFill>
                <a:sysClr val="windowText" lastClr="000000"/>
              </a:solidFill>
            </a:rPr>
            <a:t>总体组、数字组	</a:t>
          </a:r>
        </a:p>
        <a:p>
          <a:r>
            <a:rPr lang="en-US" altLang="zh-CN" sz="1100">
              <a:solidFill>
                <a:sysClr val="windowText" lastClr="000000"/>
              </a:solidFill>
            </a:rPr>
            <a:t>1) </a:t>
          </a:r>
          <a:r>
            <a:rPr lang="zh-CN" altLang="en-US" sz="1100">
              <a:solidFill>
                <a:sysClr val="windowText" lastClr="000000"/>
              </a:solidFill>
            </a:rPr>
            <a:t>下达软件任务书；</a:t>
          </a:r>
        </a:p>
        <a:p>
          <a:r>
            <a:rPr lang="en-US" altLang="zh-CN" sz="1100">
              <a:solidFill>
                <a:sysClr val="windowText" lastClr="000000"/>
              </a:solidFill>
            </a:rPr>
            <a:t>2) </a:t>
          </a:r>
          <a:r>
            <a:rPr lang="zh-CN" altLang="en-US" sz="1100">
              <a:solidFill>
                <a:sysClr val="windowText" lastClr="000000"/>
              </a:solidFill>
            </a:rPr>
            <a:t>提供硬件环境。</a:t>
          </a:r>
        </a:p>
        <a:p>
          <a:r>
            <a:rPr lang="zh-CN" altLang="en-US" sz="1100">
              <a:solidFill>
                <a:sysClr val="windowText" lastClr="000000"/>
              </a:solidFill>
            </a:rPr>
            <a:t>型号调度师</a:t>
          </a:r>
          <a:r>
            <a:rPr lang="en-US" altLang="zh-CN" sz="1100">
              <a:solidFill>
                <a:sysClr val="windowText" lastClr="000000"/>
              </a:solidFill>
            </a:rPr>
            <a:t>:</a:t>
          </a:r>
        </a:p>
        <a:p>
          <a:r>
            <a:rPr lang="en-US" altLang="zh-CN" sz="1100">
              <a:solidFill>
                <a:sysClr val="windowText" lastClr="000000"/>
              </a:solidFill>
            </a:rPr>
            <a:t>1) </a:t>
          </a:r>
          <a:r>
            <a:rPr lang="zh-CN" altLang="en-US" sz="1100">
              <a:solidFill>
                <a:sysClr val="windowText" lastClr="000000"/>
              </a:solidFill>
            </a:rPr>
            <a:t>参与评审项目开发计划；</a:t>
          </a:r>
        </a:p>
        <a:p>
          <a:r>
            <a:rPr lang="en-US" altLang="zh-CN" sz="1100">
              <a:solidFill>
                <a:sysClr val="windowText" lastClr="000000"/>
              </a:solidFill>
            </a:rPr>
            <a:t>2) </a:t>
          </a:r>
          <a:r>
            <a:rPr lang="zh-CN" altLang="en-US" sz="1100">
              <a:solidFill>
                <a:sysClr val="windowText" lastClr="000000"/>
              </a:solidFill>
            </a:rPr>
            <a:t>协调提供硬件环境（包括专用测试设备）。</a:t>
          </a:r>
        </a:p>
      </xdr:txBody>
    </xdr:sp>
    <xdr:clientData/>
  </xdr:twoCellAnchor>
  <xdr:twoCellAnchor>
    <xdr:from>
      <xdr:col>10</xdr:col>
      <xdr:colOff>0</xdr:colOff>
      <xdr:row>0</xdr:row>
      <xdr:rowOff>28575</xdr:rowOff>
    </xdr:from>
    <xdr:to>
      <xdr:col>10</xdr:col>
      <xdr:colOff>3781425</xdr:colOff>
      <xdr:row>2</xdr:row>
      <xdr:rowOff>285750</xdr:rowOff>
    </xdr:to>
    <xdr:sp macro="" textlink="">
      <xdr:nvSpPr>
        <xdr:cNvPr id="5" name="TextBox 4"/>
        <xdr:cNvSpPr txBox="1"/>
      </xdr:nvSpPr>
      <xdr:spPr>
        <a:xfrm>
          <a:off x="8101965" y="28575"/>
          <a:ext cx="3781425" cy="86677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solidFill>
                <a:srgbClr val="FF0000"/>
              </a:solidFill>
            </a:rPr>
            <a:t>填写说明：</a:t>
          </a:r>
          <a:endParaRPr lang="en-US" altLang="zh-CN" sz="1100" b="1">
            <a:solidFill>
              <a:srgbClr val="FF0000"/>
            </a:solidFill>
          </a:endParaRPr>
        </a:p>
        <a:p>
          <a:r>
            <a:rPr lang="zh-CN" altLang="en-US" sz="1100" b="0">
              <a:solidFill>
                <a:srgbClr val="FF0000"/>
              </a:solidFill>
            </a:rPr>
            <a:t>设计师只需要填写</a:t>
          </a:r>
          <a:r>
            <a:rPr lang="zh-CN" altLang="en-US" sz="1100" b="1">
              <a:solidFill>
                <a:srgbClr val="FF0000"/>
              </a:solidFill>
            </a:rPr>
            <a:t>白色单元格的内容</a:t>
          </a:r>
          <a:r>
            <a:rPr lang="zh-CN" altLang="en-US" sz="1100" b="0">
              <a:solidFill>
                <a:srgbClr val="FF0000"/>
              </a:solidFill>
            </a:rPr>
            <a:t>，其他紫色单元格为引用的数据，无需填写。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29</xdr:col>
      <xdr:colOff>0</xdr:colOff>
      <xdr:row>0</xdr:row>
      <xdr:rowOff>95251</xdr:rowOff>
    </xdr:from>
    <xdr:to>
      <xdr:col>35</xdr:col>
      <xdr:colOff>251114</xdr:colOff>
      <xdr:row>2</xdr:row>
      <xdr:rowOff>34636</xdr:rowOff>
    </xdr:to>
    <xdr:sp macro="" textlink="">
      <xdr:nvSpPr>
        <xdr:cNvPr id="2" name="TextBox 1"/>
        <xdr:cNvSpPr txBox="1"/>
      </xdr:nvSpPr>
      <xdr:spPr>
        <a:xfrm>
          <a:off x="12609830" y="95250"/>
          <a:ext cx="3239135" cy="97726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b="1"/>
            <a:t>复用原则说明：</a:t>
          </a:r>
          <a:endParaRPr lang="en-US" altLang="zh-CN" sz="1000" b="1"/>
        </a:p>
        <a:p>
          <a:r>
            <a:rPr lang="zh-CN" altLang="zh-CN" sz="1000">
              <a:solidFill>
                <a:schemeClr val="dk1"/>
              </a:solidFill>
              <a:effectLst/>
              <a:latin typeface="+mn-lt"/>
              <a:ea typeface="+mn-ea"/>
              <a:cs typeface="+mn-cs"/>
            </a:rPr>
            <a:t>是</a:t>
          </a:r>
          <a:r>
            <a:rPr lang="zh-CN" altLang="en-US" sz="1000">
              <a:solidFill>
                <a:schemeClr val="dk1"/>
              </a:solidFill>
              <a:effectLst/>
              <a:latin typeface="+mn-lt"/>
              <a:ea typeface="+mn-ea"/>
              <a:cs typeface="+mn-cs"/>
            </a:rPr>
            <a:t>：</a:t>
          </a:r>
          <a:r>
            <a:rPr lang="zh-CN" altLang="zh-CN" sz="1000">
              <a:solidFill>
                <a:schemeClr val="dk1"/>
              </a:solidFill>
              <a:effectLst/>
              <a:latin typeface="+mn-lt"/>
              <a:ea typeface="+mn-ea"/>
              <a:cs typeface="+mn-cs"/>
            </a:rPr>
            <a:t>完全复用，一行</a:t>
          </a:r>
          <a:r>
            <a:rPr lang="zh-CN" altLang="en-US" sz="1000">
              <a:solidFill>
                <a:schemeClr val="dk1"/>
              </a:solidFill>
              <a:effectLst/>
              <a:latin typeface="+mn-lt"/>
              <a:ea typeface="+mn-ea"/>
              <a:cs typeface="+mn-cs"/>
            </a:rPr>
            <a:t>代码也</a:t>
          </a:r>
          <a:r>
            <a:rPr lang="zh-CN" altLang="zh-CN" sz="1000">
              <a:solidFill>
                <a:schemeClr val="dk1"/>
              </a:solidFill>
              <a:effectLst/>
              <a:latin typeface="+mn-lt"/>
              <a:ea typeface="+mn-ea"/>
              <a:cs typeface="+mn-cs"/>
            </a:rPr>
            <a:t>不</a:t>
          </a:r>
          <a:r>
            <a:rPr lang="zh-CN" altLang="en-US" sz="1000">
              <a:solidFill>
                <a:schemeClr val="dk1"/>
              </a:solidFill>
              <a:effectLst/>
              <a:latin typeface="+mn-lt"/>
              <a:ea typeface="+mn-ea"/>
              <a:cs typeface="+mn-cs"/>
            </a:rPr>
            <a:t>更</a:t>
          </a:r>
          <a:r>
            <a:rPr lang="zh-CN" altLang="zh-CN" sz="1000">
              <a:solidFill>
                <a:schemeClr val="dk1"/>
              </a:solidFill>
              <a:effectLst/>
              <a:latin typeface="+mn-lt"/>
              <a:ea typeface="+mn-ea"/>
              <a:cs typeface="+mn-cs"/>
            </a:rPr>
            <a:t>改</a:t>
          </a:r>
          <a:r>
            <a:rPr lang="zh-CN" altLang="en-US" sz="1000">
              <a:solidFill>
                <a:schemeClr val="dk1"/>
              </a:solidFill>
              <a:effectLst/>
              <a:latin typeface="+mn-lt"/>
              <a:ea typeface="+mn-ea"/>
              <a:cs typeface="+mn-cs"/>
            </a:rPr>
            <a:t>；</a:t>
          </a:r>
          <a:endParaRPr lang="zh-CN" altLang="zh-CN" sz="1000">
            <a:solidFill>
              <a:schemeClr val="dk1"/>
            </a:solidFill>
            <a:effectLst/>
            <a:latin typeface="+mn-lt"/>
            <a:ea typeface="+mn-ea"/>
            <a:cs typeface="+mn-cs"/>
          </a:endParaRPr>
        </a:p>
        <a:p>
          <a:r>
            <a:rPr lang="zh-CN" altLang="zh-CN" sz="1000">
              <a:solidFill>
                <a:schemeClr val="dk1"/>
              </a:solidFill>
              <a:effectLst/>
              <a:latin typeface="+mn-lt"/>
              <a:ea typeface="+mn-ea"/>
              <a:cs typeface="+mn-cs"/>
            </a:rPr>
            <a:t>否</a:t>
          </a:r>
          <a:r>
            <a:rPr lang="zh-CN" altLang="en-US" sz="1000">
              <a:solidFill>
                <a:schemeClr val="dk1"/>
              </a:solidFill>
              <a:effectLst/>
              <a:latin typeface="+mn-lt"/>
              <a:ea typeface="+mn-ea"/>
              <a:cs typeface="+mn-cs"/>
            </a:rPr>
            <a:t>：</a:t>
          </a:r>
          <a:r>
            <a:rPr lang="zh-CN" altLang="zh-CN" sz="1000">
              <a:solidFill>
                <a:schemeClr val="dk1"/>
              </a:solidFill>
              <a:effectLst/>
              <a:latin typeface="+mn-lt"/>
              <a:ea typeface="+mn-ea"/>
              <a:cs typeface="+mn-cs"/>
            </a:rPr>
            <a:t>部分模块复用，或者全部新研</a:t>
          </a:r>
          <a:r>
            <a:rPr lang="zh-CN" altLang="en-US" sz="1000">
              <a:solidFill>
                <a:schemeClr val="dk1"/>
              </a:solidFill>
              <a:effectLst/>
              <a:latin typeface="+mn-lt"/>
              <a:ea typeface="+mn-ea"/>
              <a:cs typeface="+mn-cs"/>
            </a:rPr>
            <a:t>；</a:t>
          </a:r>
          <a:endParaRPr lang="zh-CN" altLang="zh-CN" sz="1000">
            <a:solidFill>
              <a:schemeClr val="dk1"/>
            </a:solidFill>
            <a:effectLst/>
            <a:latin typeface="+mn-lt"/>
            <a:ea typeface="+mn-ea"/>
            <a:cs typeface="+mn-cs"/>
          </a:endParaRPr>
        </a:p>
        <a:p>
          <a:r>
            <a:rPr lang="zh-CN" altLang="zh-CN" sz="1000">
              <a:solidFill>
                <a:schemeClr val="dk1"/>
              </a:solidFill>
              <a:effectLst/>
              <a:latin typeface="+mn-lt"/>
              <a:ea typeface="+mn-ea"/>
              <a:cs typeface="+mn-cs"/>
            </a:rPr>
            <a:t>更改代码行数</a:t>
          </a:r>
          <a:r>
            <a:rPr lang="zh-CN" altLang="en-US" sz="1000">
              <a:solidFill>
                <a:schemeClr val="dk1"/>
              </a:solidFill>
              <a:effectLst/>
              <a:latin typeface="+mn-lt"/>
              <a:ea typeface="+mn-ea"/>
              <a:cs typeface="+mn-cs"/>
            </a:rPr>
            <a:t>：</a:t>
          </a:r>
          <a:r>
            <a:rPr lang="zh-CN" altLang="zh-CN" sz="1000">
              <a:solidFill>
                <a:schemeClr val="dk1"/>
              </a:solidFill>
              <a:effectLst/>
              <a:latin typeface="+mn-lt"/>
              <a:ea typeface="+mn-ea"/>
              <a:cs typeface="+mn-cs"/>
            </a:rPr>
            <a:t>更改的模块的</a:t>
          </a:r>
          <a:r>
            <a:rPr lang="zh-CN" altLang="en-US" sz="1000">
              <a:solidFill>
                <a:schemeClr val="dk1"/>
              </a:solidFill>
              <a:effectLst/>
              <a:latin typeface="+mn-lt"/>
              <a:ea typeface="+mn-ea"/>
              <a:cs typeface="+mn-cs"/>
            </a:rPr>
            <a:t>代码</a:t>
          </a:r>
          <a:r>
            <a:rPr lang="zh-CN" altLang="zh-CN" sz="1000">
              <a:solidFill>
                <a:schemeClr val="dk1"/>
              </a:solidFill>
              <a:effectLst/>
              <a:latin typeface="+mn-lt"/>
              <a:ea typeface="+mn-ea"/>
              <a:cs typeface="+mn-cs"/>
            </a:rPr>
            <a:t>规模，如果模块中有一行更改，也算整个模块</a:t>
          </a:r>
          <a:r>
            <a:rPr lang="zh-CN" altLang="en-US" sz="1000">
              <a:solidFill>
                <a:schemeClr val="dk1"/>
              </a:solidFill>
              <a:effectLst/>
              <a:latin typeface="+mn-lt"/>
              <a:ea typeface="+mn-ea"/>
              <a:cs typeface="+mn-cs"/>
            </a:rPr>
            <a:t>的代码</a:t>
          </a:r>
          <a:r>
            <a:rPr lang="zh-CN" altLang="zh-CN" sz="1000">
              <a:solidFill>
                <a:schemeClr val="dk1"/>
              </a:solidFill>
              <a:effectLst/>
              <a:latin typeface="+mn-lt"/>
              <a:ea typeface="+mn-ea"/>
              <a:cs typeface="+mn-cs"/>
            </a:rPr>
            <a:t>更改。</a:t>
          </a:r>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8&#24180;&#36136;&#37327;&#31649;&#29702;&#24037;&#20316;/S&#22235;&#32423;&#37327;&#21270;&#31649;&#29702;/5&#27169;&#26495;/&#37327;&#21270;&#39033;&#30446;&#31649;&#29702;&#35745;&#21010;&#21450;&#30417;&#25511;&#25253;&#21578;-&#36136;&#37327;&#36827;&#24230;%20&#31034;&#20363;&#65288;&#20844;&#24320;&#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PI/01.CMMI&#21672;&#35810;/05.&#21672;&#35810;/L5/&#21335;&#23041;&#36719;&#20214;/04%20&#35780;&#20272;&#38454;&#27573;/CMMI5/02%20BSDT/01%20&#39033;&#30446;&#31649;&#29702;/06%20&#39033;&#30446;&#37327;&#21270;&#31649;&#29702;(QPM)/BSDT-QPM-&#37327;&#21270;&#31649;&#29702;&#35745;&#21010;&#21450;&#30417;&#25511;&#25253;&#2157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USE_PAL\01OSSP_&#32452;&#32455;&#26631;&#20934;&#36719;&#20214;&#36807;&#31243;\02PM_&#39033;&#30446;&#31649;&#29702;&#36807;&#31243;\PM03CTRL_&#39033;&#30446;&#36319;&#36394;&#19982;&#30417;&#25511;\template\Neu\Project%20Summary%20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封面"/>
      <sheetName val="版本"/>
      <sheetName val="Project Objectives"/>
      <sheetName val="Reviewers Info"/>
      <sheetName val="01Analysis Record"/>
      <sheetName val="03Control Chart（设计阶段）"/>
      <sheetName val="02Issues Record"/>
      <sheetName val="03Control Chart（实现阶段）"/>
      <sheetName val="Monte Carlo-质量"/>
      <sheetName val="Monte Carlo-进度"/>
      <sheetName val="组织基线数据"/>
      <sheetName val="类别划分"/>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控制页"/>
      <sheetName val="PPB-PPM"/>
      <sheetName val="Measures "/>
      <sheetName val="QPM Record"/>
      <sheetName val="QPM Plan"/>
      <sheetName val="CB_DATA_"/>
      <sheetName val="Measures"/>
      <sheetName val="Process Monitoring"/>
      <sheetName val="Subprocess (RR)"/>
      <sheetName val="Subprocess (SDR)"/>
      <sheetName val="Subprocess (CR)"/>
      <sheetName val="Subprocess (UT)"/>
      <sheetName val="Subprocess (ST)"/>
      <sheetName val="Issues Recor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eneral Information"/>
      <sheetName val="Productivity"/>
      <sheetName val="Effort"/>
      <sheetName val="Schedule"/>
      <sheetName val="Defect"/>
      <sheetName val="Size"/>
      <sheetName val="Risk"/>
      <sheetName val="BestPractices"/>
      <sheetName val="ProcessAssets"/>
      <sheetName val="Appendix 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16" zoomScale="90" zoomScaleNormal="90" workbookViewId="0">
      <selection activeCell="K45" sqref="K45"/>
    </sheetView>
  </sheetViews>
  <sheetFormatPr defaultColWidth="9" defaultRowHeight="14.4"/>
  <sheetData>
    <row r="1" spans="1:20">
      <c r="A1" s="22" t="s">
        <v>0</v>
      </c>
      <c r="B1" s="19"/>
      <c r="C1" s="19"/>
      <c r="D1" s="19"/>
      <c r="E1" s="19"/>
      <c r="F1" s="19"/>
      <c r="G1" s="19"/>
      <c r="H1" s="19"/>
      <c r="I1" s="19"/>
      <c r="J1" s="19"/>
      <c r="K1" s="19"/>
      <c r="L1" s="19"/>
      <c r="M1" s="19"/>
      <c r="N1" s="19"/>
      <c r="O1" s="19"/>
      <c r="P1" s="19"/>
      <c r="Q1" s="19"/>
      <c r="R1" s="19"/>
      <c r="S1" s="19"/>
      <c r="T1" s="19"/>
    </row>
    <row r="2" spans="1:20">
      <c r="A2" s="19"/>
      <c r="B2" s="19"/>
      <c r="C2" s="19"/>
      <c r="D2" s="19"/>
      <c r="E2" s="19"/>
      <c r="F2" s="19"/>
      <c r="G2" s="19"/>
      <c r="H2" s="19"/>
      <c r="I2" s="19"/>
      <c r="J2" s="19"/>
      <c r="K2" s="19"/>
      <c r="L2" s="19"/>
      <c r="M2" s="19"/>
      <c r="N2" s="19"/>
      <c r="O2" s="19"/>
      <c r="P2" s="19"/>
      <c r="Q2" s="19"/>
      <c r="R2" s="19"/>
      <c r="S2" s="19"/>
      <c r="T2" s="19"/>
    </row>
    <row r="3" spans="1:20">
      <c r="A3" s="19"/>
      <c r="B3" s="19"/>
      <c r="C3" s="19"/>
      <c r="D3" s="19"/>
      <c r="E3" s="19"/>
      <c r="F3" s="19"/>
      <c r="G3" s="19"/>
      <c r="H3" s="19"/>
      <c r="I3" s="19"/>
      <c r="J3" s="19"/>
      <c r="K3" s="19"/>
      <c r="L3" s="19"/>
      <c r="M3" s="19"/>
      <c r="N3" s="19"/>
      <c r="O3" s="19"/>
      <c r="P3" s="19"/>
      <c r="Q3" s="19"/>
      <c r="R3" s="19"/>
      <c r="S3" s="19"/>
      <c r="T3" s="19"/>
    </row>
    <row r="4" spans="1:20">
      <c r="A4" s="19"/>
      <c r="B4" s="19"/>
      <c r="C4" s="19"/>
      <c r="D4" s="19"/>
      <c r="E4" s="19"/>
      <c r="F4" s="19"/>
      <c r="G4" s="19"/>
      <c r="H4" s="19"/>
      <c r="I4" s="19"/>
      <c r="J4" s="19"/>
      <c r="K4" s="19"/>
      <c r="L4" s="19"/>
      <c r="M4" s="19"/>
      <c r="N4" s="19"/>
      <c r="O4" s="19"/>
      <c r="P4" s="19"/>
      <c r="Q4" s="19"/>
      <c r="R4" s="19"/>
      <c r="S4" s="19"/>
      <c r="T4" s="19"/>
    </row>
    <row r="5" spans="1:20">
      <c r="A5" s="19"/>
      <c r="B5" s="19"/>
      <c r="C5" s="19"/>
      <c r="D5" s="19"/>
      <c r="E5" s="19"/>
      <c r="F5" s="19"/>
      <c r="G5" s="19"/>
      <c r="H5" s="19"/>
      <c r="I5" s="19"/>
      <c r="J5" s="19"/>
      <c r="K5" s="19"/>
      <c r="L5" s="19"/>
      <c r="M5" s="19"/>
      <c r="N5" s="19"/>
      <c r="O5" s="19"/>
      <c r="P5" s="19"/>
      <c r="Q5" s="19"/>
      <c r="R5" s="19"/>
      <c r="S5" s="19"/>
      <c r="T5" s="19"/>
    </row>
    <row r="6" spans="1:20">
      <c r="A6" s="19"/>
      <c r="B6" s="19"/>
      <c r="C6" s="19"/>
      <c r="D6" s="19"/>
      <c r="E6" s="19"/>
      <c r="F6" s="19"/>
      <c r="G6" s="19"/>
      <c r="H6" s="19"/>
      <c r="I6" s="19"/>
      <c r="J6" s="19"/>
      <c r="K6" s="19"/>
      <c r="L6" s="19"/>
      <c r="M6" s="19"/>
      <c r="N6" s="19"/>
      <c r="O6" s="19"/>
      <c r="P6" s="19"/>
      <c r="Q6" s="19"/>
      <c r="R6" s="19"/>
      <c r="S6" s="19"/>
      <c r="T6" s="19"/>
    </row>
    <row r="7" spans="1:20">
      <c r="A7" s="19"/>
      <c r="B7" s="19"/>
      <c r="C7" s="19"/>
      <c r="D7" s="19"/>
      <c r="E7" s="19"/>
      <c r="F7" s="19"/>
      <c r="G7" s="19"/>
      <c r="H7" s="19"/>
      <c r="I7" s="19"/>
      <c r="J7" s="19"/>
      <c r="K7" s="19"/>
      <c r="L7" s="19"/>
      <c r="M7" s="19"/>
      <c r="N7" s="19"/>
      <c r="O7" s="19"/>
      <c r="P7" s="19"/>
      <c r="Q7" s="19"/>
      <c r="R7" s="19"/>
      <c r="S7" s="19"/>
      <c r="T7" s="19"/>
    </row>
    <row r="8" spans="1:20">
      <c r="A8" s="19"/>
      <c r="B8" s="19"/>
      <c r="C8" s="19"/>
      <c r="D8" s="19"/>
      <c r="E8" s="19"/>
      <c r="F8" s="19"/>
      <c r="G8" s="19"/>
      <c r="H8" s="19"/>
      <c r="I8" s="19"/>
      <c r="J8" s="19"/>
      <c r="K8" s="19"/>
      <c r="L8" s="19"/>
      <c r="M8" s="19"/>
      <c r="N8" s="19"/>
      <c r="O8" s="19"/>
      <c r="P8" s="19"/>
      <c r="Q8" s="19"/>
      <c r="R8" s="19"/>
      <c r="S8" s="19"/>
      <c r="T8" s="19"/>
    </row>
    <row r="9" spans="1:20">
      <c r="A9" s="19"/>
      <c r="B9" s="19"/>
      <c r="C9" s="19"/>
      <c r="D9" s="19"/>
      <c r="E9" s="19"/>
      <c r="F9" s="19"/>
      <c r="G9" s="19"/>
      <c r="H9" s="19"/>
      <c r="I9" s="19"/>
      <c r="J9" s="19"/>
      <c r="K9" s="19"/>
      <c r="L9" s="19"/>
      <c r="M9" s="19"/>
      <c r="N9" s="19"/>
      <c r="O9" s="19"/>
      <c r="P9" s="19"/>
      <c r="Q9" s="19"/>
      <c r="R9" s="19"/>
      <c r="S9" s="19"/>
      <c r="T9" s="19"/>
    </row>
    <row r="10" spans="1:20">
      <c r="A10" s="19"/>
      <c r="B10" s="19"/>
      <c r="C10" s="19"/>
      <c r="D10" s="19"/>
      <c r="E10" s="19"/>
      <c r="F10" s="19"/>
      <c r="G10" s="19"/>
      <c r="H10" s="19"/>
      <c r="I10" s="19"/>
      <c r="J10" s="19"/>
      <c r="K10" s="19"/>
      <c r="L10" s="19"/>
      <c r="M10" s="19"/>
      <c r="N10" s="19"/>
      <c r="O10" s="19"/>
      <c r="P10" s="19"/>
      <c r="Q10" s="19"/>
      <c r="R10" s="19"/>
      <c r="S10" s="19"/>
      <c r="T10" s="19"/>
    </row>
    <row r="11" spans="1:20">
      <c r="A11" s="19"/>
      <c r="B11" s="19"/>
      <c r="C11" s="19"/>
      <c r="D11" s="19"/>
      <c r="E11" s="19"/>
      <c r="F11" s="19"/>
      <c r="G11" s="19"/>
      <c r="H11" s="19"/>
      <c r="I11" s="19"/>
      <c r="J11" s="19"/>
      <c r="K11" s="19"/>
      <c r="L11" s="19"/>
      <c r="M11" s="19"/>
      <c r="N11" s="19"/>
      <c r="O11" s="19"/>
      <c r="P11" s="19"/>
      <c r="Q11" s="19"/>
      <c r="R11" s="19"/>
      <c r="S11" s="19"/>
      <c r="T11" s="19"/>
    </row>
    <row r="12" spans="1:20">
      <c r="A12" s="19"/>
      <c r="B12" s="19"/>
      <c r="C12" s="19"/>
      <c r="D12" s="19"/>
      <c r="E12" s="19"/>
      <c r="F12" s="19"/>
      <c r="G12" s="19"/>
      <c r="H12" s="19"/>
      <c r="I12" s="19"/>
      <c r="J12" s="19"/>
      <c r="K12" s="19"/>
      <c r="L12" s="19"/>
      <c r="M12" s="19"/>
      <c r="N12" s="19"/>
      <c r="O12" s="19"/>
      <c r="P12" s="19"/>
      <c r="Q12" s="19"/>
      <c r="R12" s="19"/>
      <c r="S12" s="19"/>
      <c r="T12" s="19"/>
    </row>
    <row r="13" spans="1:20">
      <c r="A13" s="19"/>
      <c r="B13" s="19"/>
      <c r="C13" s="19"/>
      <c r="D13" s="19"/>
      <c r="E13" s="19"/>
      <c r="F13" s="19"/>
      <c r="G13" s="19"/>
      <c r="H13" s="19"/>
      <c r="I13" s="19"/>
      <c r="J13" s="19"/>
      <c r="K13" s="19"/>
      <c r="L13" s="19"/>
      <c r="M13" s="19"/>
      <c r="N13" s="19"/>
      <c r="O13" s="19"/>
      <c r="P13" s="19"/>
      <c r="Q13" s="19"/>
      <c r="R13" s="19"/>
      <c r="S13" s="19"/>
      <c r="T13" s="19"/>
    </row>
    <row r="14" spans="1:20">
      <c r="A14" s="19"/>
      <c r="B14" s="19"/>
      <c r="C14" s="19"/>
      <c r="D14" s="19"/>
      <c r="E14" s="19"/>
      <c r="F14" s="19"/>
      <c r="G14" s="19"/>
      <c r="H14" s="19"/>
      <c r="I14" s="19"/>
      <c r="J14" s="19"/>
      <c r="K14" s="19"/>
      <c r="L14" s="19"/>
      <c r="M14" s="19"/>
      <c r="N14" s="19"/>
      <c r="O14" s="19"/>
      <c r="P14" s="19"/>
      <c r="Q14" s="19"/>
      <c r="R14" s="19"/>
      <c r="S14" s="19"/>
      <c r="T14" s="19"/>
    </row>
    <row r="15" spans="1:20">
      <c r="A15" s="19"/>
      <c r="B15" s="19"/>
      <c r="C15" s="19"/>
      <c r="D15" s="19"/>
      <c r="E15" s="19"/>
      <c r="F15" s="19"/>
      <c r="G15" s="19"/>
      <c r="H15" s="19"/>
      <c r="I15" s="19"/>
      <c r="J15" s="19"/>
      <c r="K15" s="19"/>
      <c r="L15" s="19"/>
      <c r="M15" s="19"/>
      <c r="N15" s="19"/>
      <c r="O15" s="19"/>
      <c r="P15" s="19"/>
      <c r="Q15" s="19"/>
      <c r="R15" s="19"/>
      <c r="S15" s="19"/>
      <c r="T15" s="19"/>
    </row>
    <row r="16" spans="1:20">
      <c r="A16" s="19"/>
      <c r="B16" s="19"/>
      <c r="C16" s="19"/>
      <c r="D16" s="19"/>
      <c r="E16" s="19"/>
      <c r="F16" s="19"/>
      <c r="G16" s="19"/>
      <c r="H16" s="19"/>
      <c r="I16" s="19"/>
      <c r="J16" s="19"/>
      <c r="K16" s="19"/>
      <c r="L16" s="19"/>
      <c r="M16" s="19"/>
      <c r="N16" s="19"/>
      <c r="O16" s="19"/>
      <c r="P16" s="19"/>
      <c r="Q16" s="19"/>
      <c r="R16" s="19"/>
      <c r="S16" s="19"/>
      <c r="T16" s="19"/>
    </row>
    <row r="17" spans="1:20">
      <c r="A17" s="19"/>
      <c r="B17" s="19"/>
      <c r="C17" s="19"/>
      <c r="D17" s="19"/>
      <c r="E17" s="19"/>
      <c r="F17" s="19"/>
      <c r="G17" s="19"/>
      <c r="H17" s="19"/>
      <c r="I17" s="19"/>
      <c r="J17" s="19"/>
      <c r="K17" s="19"/>
      <c r="L17" s="19"/>
      <c r="M17" s="19"/>
      <c r="N17" s="19"/>
      <c r="O17" s="19"/>
      <c r="P17" s="19"/>
      <c r="Q17" s="19"/>
      <c r="R17" s="19"/>
      <c r="S17" s="19"/>
      <c r="T17" s="19"/>
    </row>
    <row r="18" spans="1:20">
      <c r="A18" s="19"/>
      <c r="B18" s="19"/>
      <c r="C18" s="19"/>
      <c r="D18" s="19"/>
      <c r="E18" s="19"/>
      <c r="F18" s="19"/>
      <c r="G18" s="19"/>
      <c r="H18" s="19"/>
      <c r="I18" s="19"/>
      <c r="J18" s="19"/>
      <c r="K18" s="19"/>
      <c r="L18" s="19"/>
      <c r="M18" s="19"/>
      <c r="N18" s="19"/>
      <c r="O18" s="19"/>
      <c r="P18" s="19"/>
      <c r="Q18" s="19"/>
      <c r="R18" s="19"/>
      <c r="S18" s="19"/>
      <c r="T18" s="19"/>
    </row>
    <row r="19" spans="1:20">
      <c r="A19" s="19"/>
      <c r="B19" s="19"/>
      <c r="C19" s="19"/>
      <c r="D19" s="19"/>
      <c r="E19" s="19"/>
      <c r="F19" s="19"/>
      <c r="G19" s="19"/>
      <c r="H19" s="19"/>
      <c r="I19" s="19"/>
      <c r="J19" s="19"/>
      <c r="K19" s="19"/>
      <c r="L19" s="19"/>
      <c r="M19" s="19"/>
      <c r="N19" s="19"/>
      <c r="O19" s="19"/>
      <c r="P19" s="19"/>
      <c r="Q19" s="19"/>
      <c r="R19" s="19"/>
      <c r="S19" s="19"/>
      <c r="T19" s="19"/>
    </row>
    <row r="20" spans="1:20">
      <c r="A20" s="19"/>
      <c r="B20" s="19"/>
      <c r="C20" s="19"/>
      <c r="D20" s="19"/>
      <c r="E20" s="19"/>
      <c r="F20" s="19"/>
      <c r="G20" s="19"/>
      <c r="H20" s="19"/>
      <c r="I20" s="19"/>
      <c r="J20" s="19"/>
      <c r="K20" s="19"/>
      <c r="L20" s="19"/>
      <c r="M20" s="19"/>
      <c r="N20" s="19"/>
      <c r="O20" s="19"/>
      <c r="P20" s="19"/>
      <c r="Q20" s="19"/>
      <c r="R20" s="19"/>
      <c r="S20" s="19"/>
      <c r="T20" s="19"/>
    </row>
    <row r="21" spans="1:20">
      <c r="A21" s="19"/>
      <c r="B21" s="19"/>
      <c r="C21" s="19"/>
      <c r="D21" s="19"/>
      <c r="E21" s="19"/>
      <c r="F21" s="19"/>
      <c r="G21" s="19"/>
      <c r="H21" s="19"/>
      <c r="I21" s="19"/>
      <c r="J21" s="19"/>
      <c r="K21" s="19"/>
      <c r="L21" s="19"/>
      <c r="M21" s="19"/>
      <c r="N21" s="19"/>
      <c r="O21" s="19"/>
      <c r="P21" s="19"/>
      <c r="Q21" s="19"/>
      <c r="R21" s="19"/>
      <c r="S21" s="19"/>
      <c r="T21" s="19"/>
    </row>
    <row r="22" spans="1:20">
      <c r="A22" s="19"/>
      <c r="B22" s="19"/>
      <c r="C22" s="19"/>
      <c r="D22" s="19"/>
      <c r="E22" s="19"/>
      <c r="F22" s="19"/>
      <c r="G22" s="19"/>
      <c r="H22" s="19"/>
      <c r="I22" s="19"/>
      <c r="J22" s="19"/>
      <c r="K22" s="19"/>
      <c r="L22" s="19"/>
      <c r="M22" s="19"/>
      <c r="N22" s="19"/>
      <c r="O22" s="19"/>
      <c r="P22" s="19"/>
      <c r="Q22" s="19"/>
      <c r="R22" s="19"/>
      <c r="S22" s="19"/>
      <c r="T22" s="19"/>
    </row>
    <row r="23" spans="1:20">
      <c r="A23" s="19"/>
      <c r="B23" s="19"/>
      <c r="C23" s="19"/>
      <c r="D23" s="19"/>
      <c r="E23" s="19"/>
      <c r="F23" s="19"/>
      <c r="G23" s="19"/>
      <c r="H23" s="19"/>
      <c r="I23" s="19"/>
      <c r="J23" s="19"/>
      <c r="K23" s="19"/>
      <c r="L23" s="19"/>
      <c r="M23" s="19"/>
      <c r="N23" s="19"/>
      <c r="O23" s="19"/>
      <c r="P23" s="19"/>
      <c r="Q23" s="19"/>
      <c r="R23" s="19"/>
      <c r="S23" s="19"/>
      <c r="T23" s="19"/>
    </row>
    <row r="24" spans="1:20">
      <c r="A24" s="19"/>
      <c r="B24" s="19"/>
      <c r="C24" s="19"/>
      <c r="D24" s="19"/>
      <c r="E24" s="19"/>
      <c r="F24" s="19"/>
      <c r="G24" s="19"/>
      <c r="H24" s="19"/>
      <c r="I24" s="19"/>
      <c r="J24" s="19"/>
      <c r="K24" s="19"/>
      <c r="L24" s="19"/>
      <c r="M24" s="19"/>
      <c r="N24" s="19"/>
      <c r="O24" s="19"/>
      <c r="P24" s="19"/>
      <c r="Q24" s="19"/>
      <c r="R24" s="19"/>
      <c r="S24" s="19"/>
      <c r="T24" s="19"/>
    </row>
    <row r="25" spans="1:20">
      <c r="A25" s="19"/>
      <c r="B25" s="19"/>
      <c r="C25" s="19"/>
      <c r="D25" s="19"/>
      <c r="E25" s="19"/>
      <c r="F25" s="19"/>
      <c r="G25" s="19"/>
      <c r="H25" s="19"/>
      <c r="I25" s="19"/>
      <c r="J25" s="19"/>
      <c r="K25" s="19"/>
      <c r="L25" s="19"/>
      <c r="M25" s="19"/>
      <c r="N25" s="19"/>
      <c r="O25" s="19"/>
      <c r="P25" s="19"/>
      <c r="Q25" s="19"/>
      <c r="R25" s="19"/>
      <c r="S25" s="19"/>
      <c r="T25" s="19"/>
    </row>
    <row r="26" spans="1:20">
      <c r="A26" s="19"/>
      <c r="B26" s="19"/>
      <c r="C26" s="19"/>
      <c r="D26" s="19"/>
      <c r="E26" s="19"/>
      <c r="F26" s="19"/>
      <c r="G26" s="19"/>
      <c r="H26" s="19"/>
      <c r="I26" s="19"/>
      <c r="J26" s="19"/>
      <c r="K26" s="19"/>
      <c r="L26" s="19"/>
      <c r="M26" s="19"/>
      <c r="N26" s="19"/>
      <c r="O26" s="19"/>
      <c r="P26" s="19"/>
      <c r="Q26" s="19"/>
      <c r="R26" s="19"/>
      <c r="S26" s="19"/>
      <c r="T26" s="19"/>
    </row>
    <row r="27" spans="1:20">
      <c r="A27" s="19"/>
      <c r="B27" s="19"/>
      <c r="C27" s="19"/>
      <c r="D27" s="19"/>
      <c r="E27" s="19"/>
      <c r="F27" s="19"/>
      <c r="G27" s="19"/>
      <c r="H27" s="19"/>
      <c r="I27" s="19"/>
      <c r="J27" s="19"/>
      <c r="K27" s="19"/>
      <c r="L27" s="19"/>
      <c r="M27" s="19"/>
      <c r="N27" s="19"/>
      <c r="O27" s="19"/>
      <c r="P27" s="19"/>
      <c r="Q27" s="19"/>
      <c r="R27" s="19"/>
      <c r="S27" s="19"/>
      <c r="T27" s="19"/>
    </row>
    <row r="28" spans="1:20">
      <c r="A28" s="19"/>
      <c r="B28" s="19"/>
      <c r="C28" s="19"/>
      <c r="D28" s="19"/>
      <c r="E28" s="19"/>
      <c r="F28" s="19"/>
      <c r="G28" s="19"/>
      <c r="H28" s="19"/>
      <c r="I28" s="19"/>
      <c r="J28" s="19"/>
      <c r="K28" s="19"/>
      <c r="L28" s="19"/>
      <c r="M28" s="19"/>
      <c r="N28" s="19"/>
      <c r="O28" s="19"/>
      <c r="P28" s="19"/>
      <c r="Q28" s="19"/>
      <c r="R28" s="19"/>
      <c r="S28" s="19"/>
      <c r="T28" s="19"/>
    </row>
    <row r="29" spans="1:20">
      <c r="A29" s="19"/>
      <c r="B29" s="19"/>
      <c r="C29" s="19"/>
      <c r="D29" s="19"/>
      <c r="E29" s="19"/>
      <c r="F29" s="19"/>
      <c r="G29" s="19"/>
      <c r="H29" s="19"/>
      <c r="I29" s="19"/>
      <c r="J29" s="19"/>
      <c r="K29" s="19"/>
      <c r="L29" s="19"/>
      <c r="M29" s="19"/>
      <c r="N29" s="19"/>
      <c r="O29" s="19"/>
      <c r="P29" s="19"/>
      <c r="Q29" s="19"/>
      <c r="R29" s="19"/>
      <c r="S29" s="19"/>
      <c r="T29" s="19"/>
    </row>
    <row r="30" spans="1:20">
      <c r="A30" s="19"/>
      <c r="B30" s="19"/>
      <c r="C30" s="19"/>
      <c r="D30" s="19"/>
      <c r="E30" s="19"/>
      <c r="F30" s="19"/>
      <c r="G30" s="19"/>
      <c r="H30" s="19"/>
      <c r="I30" s="19"/>
      <c r="J30" s="19"/>
      <c r="K30" s="19"/>
      <c r="L30" s="19"/>
      <c r="M30" s="19"/>
      <c r="N30" s="19"/>
      <c r="O30" s="19"/>
      <c r="P30" s="19"/>
      <c r="Q30" s="19"/>
      <c r="R30" s="19"/>
      <c r="S30" s="19"/>
      <c r="T30" s="19"/>
    </row>
    <row r="31" spans="1:20">
      <c r="A31" s="19"/>
      <c r="B31" s="19"/>
      <c r="C31" s="19"/>
      <c r="D31" s="19"/>
      <c r="E31" s="19"/>
      <c r="F31" s="19"/>
      <c r="G31" s="19"/>
      <c r="H31" s="19"/>
      <c r="I31" s="19"/>
      <c r="J31" s="19"/>
      <c r="K31" s="19"/>
      <c r="L31" s="19"/>
      <c r="M31" s="19"/>
      <c r="N31" s="19"/>
      <c r="O31" s="19"/>
      <c r="P31" s="19"/>
      <c r="Q31" s="19"/>
      <c r="R31" s="19"/>
      <c r="S31" s="19"/>
      <c r="T31" s="19"/>
    </row>
    <row r="32" spans="1:20">
      <c r="A32" s="19"/>
      <c r="B32" s="19"/>
      <c r="C32" s="19"/>
      <c r="D32" s="19"/>
      <c r="E32" s="19"/>
      <c r="F32" s="19"/>
      <c r="G32" s="19"/>
      <c r="H32" s="19"/>
      <c r="I32" s="19"/>
      <c r="J32" s="19"/>
      <c r="K32" s="19"/>
      <c r="L32" s="19"/>
      <c r="M32" s="19"/>
      <c r="N32" s="19"/>
      <c r="O32" s="19"/>
      <c r="P32" s="19"/>
      <c r="Q32" s="19"/>
      <c r="R32" s="19"/>
      <c r="S32" s="19"/>
      <c r="T32" s="19"/>
    </row>
    <row r="33" spans="1:20">
      <c r="A33" s="19"/>
      <c r="B33" s="19"/>
      <c r="C33" s="19"/>
      <c r="D33" s="19"/>
      <c r="E33" s="19"/>
      <c r="F33" s="19"/>
      <c r="G33" s="19"/>
      <c r="H33" s="19"/>
      <c r="I33" s="19"/>
      <c r="J33" s="19"/>
      <c r="K33" s="19"/>
      <c r="L33" s="19"/>
      <c r="M33" s="19"/>
      <c r="N33" s="19"/>
      <c r="O33" s="19"/>
      <c r="P33" s="19"/>
      <c r="Q33" s="19"/>
      <c r="R33" s="19"/>
      <c r="S33" s="19"/>
      <c r="T33" s="19"/>
    </row>
    <row r="34" spans="1:20">
      <c r="A34" s="19"/>
      <c r="B34" s="19"/>
      <c r="C34" s="19"/>
      <c r="D34" s="19"/>
      <c r="E34" s="19"/>
      <c r="F34" s="19"/>
      <c r="G34" s="19"/>
      <c r="H34" s="19"/>
      <c r="I34" s="19"/>
      <c r="J34" s="19"/>
      <c r="K34" s="19"/>
      <c r="L34" s="19"/>
      <c r="M34" s="19"/>
      <c r="N34" s="19"/>
      <c r="O34" s="19"/>
      <c r="P34" s="19"/>
      <c r="Q34" s="19"/>
      <c r="R34" s="19"/>
      <c r="S34" s="19"/>
      <c r="T34" s="19"/>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spans="1:20">
      <c r="A41" s="19"/>
      <c r="B41" s="19"/>
      <c r="C41" s="19"/>
      <c r="D41" s="19"/>
      <c r="E41" s="19"/>
      <c r="F41" s="19"/>
      <c r="G41" s="19"/>
      <c r="H41" s="19"/>
      <c r="I41" s="19"/>
      <c r="J41" s="19"/>
      <c r="K41" s="19"/>
      <c r="L41" s="19"/>
      <c r="M41" s="19"/>
      <c r="N41" s="19"/>
      <c r="O41" s="19"/>
      <c r="P41" s="19"/>
      <c r="Q41" s="19"/>
      <c r="R41" s="19"/>
      <c r="S41" s="19"/>
      <c r="T41" s="19"/>
    </row>
    <row r="42" spans="1:20">
      <c r="A42" s="19"/>
      <c r="B42" s="19"/>
      <c r="C42" s="19"/>
      <c r="D42" s="19"/>
      <c r="E42" s="19"/>
      <c r="F42" s="19"/>
      <c r="G42" s="19"/>
      <c r="H42" s="19"/>
      <c r="I42" s="19"/>
      <c r="J42" s="19"/>
      <c r="K42" s="19"/>
      <c r="L42" s="19"/>
      <c r="M42" s="19"/>
      <c r="N42" s="19"/>
      <c r="O42" s="19"/>
      <c r="P42" s="19"/>
      <c r="Q42" s="19"/>
      <c r="R42" s="19"/>
      <c r="S42" s="19"/>
      <c r="T42" s="19"/>
    </row>
  </sheetData>
  <mergeCells count="1">
    <mergeCell ref="A1:T42"/>
  </mergeCells>
  <phoneticPr fontId="10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3"/>
  <sheetViews>
    <sheetView workbookViewId="0">
      <selection activeCell="DS15" sqref="DS15"/>
    </sheetView>
  </sheetViews>
  <sheetFormatPr defaultColWidth="9" defaultRowHeight="13.2"/>
  <cols>
    <col min="1" max="1" width="4.33203125" style="54" customWidth="1"/>
    <col min="2" max="2" width="7.21875" style="54" customWidth="1"/>
    <col min="3" max="3" width="19.88671875" style="54" customWidth="1"/>
    <col min="4" max="4" width="13.77734375" style="54" customWidth="1"/>
    <col min="5" max="5" width="4.6640625" style="54" customWidth="1"/>
    <col min="6" max="6" width="7.21875" style="54" customWidth="1"/>
    <col min="7" max="7" width="7.6640625" style="54" customWidth="1"/>
    <col min="8" max="8" width="4.77734375" style="54" customWidth="1"/>
    <col min="9" max="9" width="5.109375" style="54" customWidth="1"/>
    <col min="10" max="10" width="9.33203125" style="54" customWidth="1"/>
    <col min="11" max="11" width="7.109375" style="54" customWidth="1"/>
    <col min="12" max="12" width="7" style="54" customWidth="1"/>
    <col min="13" max="16" width="7.21875" style="54" customWidth="1"/>
    <col min="17" max="17" width="7.77734375" style="54" customWidth="1"/>
    <col min="18" max="18" width="7.21875" style="54" customWidth="1"/>
    <col min="19" max="19" width="7.109375" style="54" customWidth="1"/>
    <col min="20" max="20" width="7.77734375" style="54" customWidth="1"/>
    <col min="21" max="22" width="8" style="54" customWidth="1"/>
    <col min="23" max="23" width="7.44140625" style="54" customWidth="1"/>
    <col min="24" max="24" width="7.33203125" style="54" customWidth="1"/>
    <col min="25" max="26" width="8" style="54" customWidth="1"/>
    <col min="27" max="27" width="6.77734375" style="54" customWidth="1"/>
    <col min="28" max="28" width="8" style="54" customWidth="1"/>
    <col min="29" max="29" width="5.6640625" style="54" customWidth="1"/>
    <col min="30" max="30" width="5.88671875" style="54" customWidth="1"/>
    <col min="31" max="31" width="8" style="54" customWidth="1"/>
    <col min="32" max="32" width="7.6640625" style="54" customWidth="1"/>
    <col min="33" max="34" width="8" style="54" customWidth="1"/>
    <col min="35" max="35" width="9.33203125" style="54" customWidth="1"/>
    <col min="36" max="36" width="8.77734375" style="54" customWidth="1"/>
    <col min="37" max="37" width="7.44140625" style="54" customWidth="1"/>
    <col min="38" max="38" width="7.109375" style="54" customWidth="1"/>
    <col min="39" max="39" width="7.44140625" style="54" customWidth="1"/>
    <col min="40" max="40" width="5.88671875" style="54" customWidth="1"/>
    <col min="41" max="41" width="8.109375" style="54" customWidth="1"/>
    <col min="42" max="42" width="8" style="54" customWidth="1"/>
    <col min="43" max="43" width="7.44140625" style="54" customWidth="1"/>
    <col min="44" max="44" width="8.109375" style="54" customWidth="1"/>
    <col min="45" max="46" width="8" style="54" customWidth="1"/>
    <col min="47" max="47" width="8.6640625" style="54" customWidth="1"/>
    <col min="48" max="48" width="8.109375" style="54" customWidth="1"/>
    <col min="49" max="49" width="8.33203125" style="54" customWidth="1"/>
    <col min="50" max="50" width="7.33203125" style="54" customWidth="1"/>
    <col min="51" max="51" width="8" style="54" customWidth="1"/>
    <col min="52" max="52" width="7.44140625" style="54" customWidth="1"/>
    <col min="53" max="53" width="9" style="54" customWidth="1"/>
    <col min="54" max="54" width="7.88671875" style="54" customWidth="1"/>
    <col min="55" max="56" width="5.88671875" style="54" customWidth="1"/>
    <col min="57" max="57" width="8" style="54" customWidth="1"/>
    <col min="58" max="58" width="7.21875" style="54" customWidth="1"/>
    <col min="59" max="59" width="8" style="54" customWidth="1"/>
    <col min="60" max="60" width="7.44140625" style="54" customWidth="1"/>
    <col min="61" max="61" width="6.21875" style="54" customWidth="1"/>
    <col min="62" max="62" width="6.6640625" style="54" customWidth="1"/>
    <col min="63" max="63" width="8" style="54" customWidth="1"/>
    <col min="64" max="64" width="8.21875" style="54" customWidth="1"/>
    <col min="65" max="65" width="8.6640625" style="54" customWidth="1"/>
    <col min="66" max="66" width="8.33203125" style="54" customWidth="1"/>
    <col min="67" max="68" width="8" style="54" customWidth="1"/>
    <col min="69" max="70" width="7.109375" style="54" customWidth="1"/>
    <col min="71" max="71" width="8" style="54" customWidth="1"/>
    <col min="72" max="72" width="7.21875" style="54" customWidth="1"/>
    <col min="73" max="73" width="7.88671875" style="54" customWidth="1"/>
    <col min="74" max="74" width="7.109375" style="54" customWidth="1"/>
    <col min="75" max="75" width="8.44140625" style="54" customWidth="1"/>
    <col min="76" max="77" width="8" style="54" customWidth="1"/>
    <col min="78" max="78" width="7.44140625" style="54" customWidth="1"/>
    <col min="79" max="80" width="8.109375" style="54" customWidth="1"/>
    <col min="81" max="82" width="8.44140625" style="54" customWidth="1"/>
    <col min="83" max="83" width="7.6640625" style="54" customWidth="1"/>
    <col min="84" max="84" width="7.21875" style="54" customWidth="1"/>
    <col min="85" max="87" width="7.6640625" style="54" customWidth="1"/>
    <col min="88" max="88" width="7.33203125" style="54" customWidth="1"/>
    <col min="89" max="89" width="8.109375" style="54" customWidth="1"/>
    <col min="90" max="90" width="9.33203125" style="54" customWidth="1"/>
    <col min="91" max="92" width="8.44140625" style="54" customWidth="1"/>
    <col min="93" max="93" width="8.6640625" style="54" customWidth="1"/>
    <col min="94" max="94" width="8.33203125" style="54" customWidth="1"/>
    <col min="95" max="95" width="8.21875" style="54" customWidth="1"/>
    <col min="96" max="96" width="8.109375" style="54" customWidth="1"/>
    <col min="97" max="97" width="8" style="54" customWidth="1"/>
    <col min="98" max="98" width="7.109375" style="54" customWidth="1"/>
    <col min="99" max="99" width="7.21875" style="54" customWidth="1"/>
    <col min="100" max="100" width="7.6640625" style="54" customWidth="1"/>
    <col min="101" max="101" width="8" style="54" customWidth="1"/>
    <col min="102" max="102" width="7.77734375" style="54" customWidth="1"/>
    <col min="103" max="103" width="7.44140625" style="54" customWidth="1"/>
    <col min="104" max="104" width="7.21875" style="54" customWidth="1"/>
    <col min="105" max="105" width="9.44140625" style="54" customWidth="1"/>
    <col min="106" max="106" width="7.88671875" style="54" customWidth="1"/>
    <col min="107" max="107" width="8" style="54" customWidth="1"/>
    <col min="108" max="108" width="8.33203125" style="54" customWidth="1"/>
    <col min="109" max="109" width="8.109375" style="54" customWidth="1"/>
    <col min="110" max="110" width="9" style="54"/>
    <col min="111" max="111" width="7.33203125" style="54" customWidth="1"/>
    <col min="112" max="112" width="8" style="54" customWidth="1"/>
    <col min="113" max="113" width="7.109375" style="54" customWidth="1"/>
    <col min="114" max="114" width="7.77734375" style="54" customWidth="1"/>
    <col min="115" max="115" width="7.33203125" style="54" customWidth="1"/>
    <col min="116" max="116" width="7.109375" style="54" customWidth="1"/>
    <col min="117" max="117" width="8" style="54" customWidth="1"/>
    <col min="118" max="118" width="7.21875" style="54" customWidth="1"/>
    <col min="119" max="119" width="7.6640625" style="54" customWidth="1"/>
    <col min="120" max="120" width="8.21875" style="54" customWidth="1"/>
    <col min="121" max="121" width="7.6640625" style="54" customWidth="1"/>
    <col min="122" max="122" width="7.21875" style="54" customWidth="1"/>
    <col min="123" max="123" width="7.6640625" style="54" customWidth="1"/>
    <col min="124" max="124" width="8.6640625" style="54" customWidth="1"/>
    <col min="125" max="125" width="8" style="54" customWidth="1"/>
    <col min="126" max="126" width="7.33203125" style="54" customWidth="1"/>
    <col min="127" max="127" width="7.88671875" style="54" customWidth="1"/>
    <col min="128" max="128" width="8.6640625" style="54" customWidth="1"/>
    <col min="129" max="129" width="8.109375" style="54" customWidth="1"/>
    <col min="130" max="130" width="5.6640625" style="54" customWidth="1"/>
    <col min="131" max="131" width="8.33203125" style="54" customWidth="1"/>
    <col min="132" max="132" width="7.21875" style="54" customWidth="1"/>
    <col min="133" max="133" width="8.21875" style="54" customWidth="1"/>
    <col min="134" max="134" width="7.33203125" style="54" customWidth="1"/>
    <col min="135" max="135" width="6.21875" style="54" customWidth="1"/>
    <col min="136" max="136" width="7.6640625" style="54" customWidth="1"/>
    <col min="137" max="137" width="8" style="54" customWidth="1"/>
    <col min="138" max="138" width="7.44140625" style="54" customWidth="1"/>
    <col min="139" max="139" width="8" style="54" customWidth="1"/>
    <col min="140" max="140" width="7.88671875" style="54" customWidth="1"/>
    <col min="141" max="142" width="7.77734375" style="54" customWidth="1"/>
    <col min="143" max="143" width="8.109375" style="54" customWidth="1"/>
    <col min="144" max="144" width="8.6640625" style="54" customWidth="1"/>
    <col min="145" max="146" width="8.109375" style="54" customWidth="1"/>
    <col min="147" max="147" width="7.109375" style="54" customWidth="1"/>
    <col min="148" max="148" width="7.88671875" style="54" customWidth="1"/>
    <col min="149" max="149" width="8" style="54" customWidth="1"/>
    <col min="150" max="150" width="7.109375" style="54" customWidth="1"/>
    <col min="151" max="151" width="7.6640625" style="54" customWidth="1"/>
    <col min="152" max="152" width="7.77734375" style="54" customWidth="1"/>
    <col min="153" max="153" width="7.44140625" style="54" customWidth="1"/>
    <col min="154" max="154" width="8.109375" style="54" customWidth="1"/>
    <col min="155" max="155" width="7.77734375" style="54" customWidth="1"/>
    <col min="156" max="156" width="8.88671875" style="54" customWidth="1"/>
    <col min="157" max="157" width="8.6640625" style="54" customWidth="1"/>
    <col min="158" max="158" width="8.33203125" style="54" customWidth="1"/>
    <col min="159" max="160" width="9" style="54"/>
    <col min="161" max="161" width="6.33203125" style="54" customWidth="1"/>
    <col min="162" max="165" width="9" style="54"/>
    <col min="166" max="166" width="9.77734375" style="54" customWidth="1"/>
    <col min="167" max="16384" width="9" style="54"/>
  </cols>
  <sheetData>
    <row r="1" spans="1:167" ht="29.25" customHeight="1">
      <c r="A1" s="492" t="s">
        <v>410</v>
      </c>
      <c r="B1" s="492"/>
      <c r="C1" s="492"/>
      <c r="D1" s="492"/>
      <c r="E1" s="492"/>
      <c r="F1" s="492"/>
      <c r="G1" s="492"/>
      <c r="H1" s="492"/>
      <c r="I1" s="492"/>
      <c r="J1" s="492"/>
      <c r="K1" s="492"/>
      <c r="L1" s="492"/>
      <c r="M1" s="492"/>
      <c r="N1" s="492"/>
      <c r="O1" s="492"/>
      <c r="P1" s="492"/>
      <c r="Q1" s="492"/>
      <c r="R1" s="493" t="s">
        <v>411</v>
      </c>
      <c r="S1" s="493"/>
      <c r="T1" s="493"/>
      <c r="U1" s="493"/>
      <c r="V1" s="493"/>
      <c r="W1" s="493"/>
      <c r="X1" s="493"/>
      <c r="Y1" s="493"/>
      <c r="Z1" s="494" t="s">
        <v>412</v>
      </c>
      <c r="AA1" s="494"/>
      <c r="AB1" s="494"/>
      <c r="AC1" s="494"/>
      <c r="AD1" s="494"/>
      <c r="AE1" s="494"/>
      <c r="AF1" s="494"/>
      <c r="AG1" s="494"/>
      <c r="AH1" s="494"/>
      <c r="AI1" s="494"/>
      <c r="AJ1" s="494"/>
      <c r="AK1" s="494"/>
      <c r="AL1" s="494"/>
      <c r="AM1" s="494"/>
      <c r="AN1" s="495" t="s">
        <v>413</v>
      </c>
      <c r="AO1" s="495"/>
      <c r="AP1" s="495"/>
      <c r="AQ1" s="495"/>
      <c r="AR1" s="495"/>
      <c r="AS1" s="495"/>
      <c r="AT1" s="495"/>
      <c r="AU1" s="495"/>
      <c r="AV1" s="495"/>
      <c r="AW1" s="495"/>
      <c r="AX1" s="495"/>
      <c r="AY1" s="495"/>
      <c r="AZ1" s="495"/>
      <c r="BA1" s="493" t="s">
        <v>414</v>
      </c>
      <c r="BB1" s="493"/>
      <c r="BC1" s="493"/>
      <c r="BD1" s="493"/>
      <c r="BE1" s="493"/>
      <c r="BF1" s="493"/>
      <c r="BG1" s="493"/>
      <c r="BH1" s="496" t="s">
        <v>415</v>
      </c>
      <c r="BI1" s="497"/>
      <c r="BJ1" s="497"/>
      <c r="BK1" s="497"/>
      <c r="BL1" s="497"/>
      <c r="BM1" s="497"/>
      <c r="BN1" s="497"/>
      <c r="BO1" s="497"/>
      <c r="BP1" s="497"/>
      <c r="BQ1" s="497"/>
      <c r="BR1" s="497"/>
      <c r="BS1" s="497"/>
      <c r="BT1" s="497"/>
      <c r="BU1" s="497"/>
      <c r="BV1" s="498"/>
      <c r="BW1" s="499" t="s">
        <v>416</v>
      </c>
      <c r="BX1" s="495"/>
      <c r="BY1" s="495"/>
      <c r="BZ1" s="495"/>
      <c r="CA1" s="495"/>
      <c r="CB1" s="495"/>
      <c r="CC1" s="495"/>
      <c r="CD1" s="495"/>
      <c r="CE1" s="495"/>
      <c r="CF1" s="495"/>
      <c r="CG1" s="495"/>
      <c r="CH1" s="495"/>
      <c r="CI1" s="495"/>
      <c r="CJ1" s="500"/>
      <c r="CK1" s="493" t="s">
        <v>417</v>
      </c>
      <c r="CL1" s="493"/>
      <c r="CM1" s="493"/>
      <c r="CN1" s="493"/>
      <c r="CO1" s="493"/>
      <c r="CP1" s="493"/>
      <c r="CQ1" s="493"/>
      <c r="CR1" s="493"/>
      <c r="CS1" s="493"/>
      <c r="CT1" s="493"/>
      <c r="CU1" s="493"/>
      <c r="CV1" s="493"/>
      <c r="CW1" s="493"/>
      <c r="CX1" s="493"/>
      <c r="CY1" s="493"/>
      <c r="CZ1" s="496" t="s">
        <v>418</v>
      </c>
      <c r="DA1" s="497"/>
      <c r="DB1" s="497"/>
      <c r="DC1" s="497"/>
      <c r="DD1" s="497"/>
      <c r="DE1" s="497"/>
      <c r="DF1" s="497"/>
      <c r="DG1" s="497"/>
      <c r="DH1" s="497"/>
      <c r="DI1" s="497"/>
      <c r="DJ1" s="497"/>
      <c r="DK1" s="497"/>
      <c r="DL1" s="497"/>
      <c r="DM1" s="497"/>
      <c r="DN1" s="497"/>
      <c r="DO1" s="497"/>
      <c r="DP1" s="497"/>
      <c r="DQ1" s="497"/>
      <c r="DR1" s="497"/>
      <c r="DS1" s="497"/>
      <c r="DT1" s="497"/>
      <c r="DU1" s="497"/>
      <c r="DV1" s="497"/>
      <c r="DW1" s="497"/>
      <c r="DX1" s="497"/>
      <c r="DY1" s="497"/>
      <c r="DZ1" s="493" t="s">
        <v>419</v>
      </c>
      <c r="EA1" s="493"/>
      <c r="EB1" s="493"/>
      <c r="EC1" s="493"/>
      <c r="ED1" s="493"/>
      <c r="EE1" s="493"/>
      <c r="EF1" s="501" t="s">
        <v>420</v>
      </c>
      <c r="EG1" s="502"/>
      <c r="EH1" s="503" t="s">
        <v>421</v>
      </c>
      <c r="EI1" s="504"/>
      <c r="EJ1" s="504"/>
      <c r="EK1" s="504"/>
      <c r="EL1" s="505"/>
      <c r="EM1" s="506" t="s">
        <v>422</v>
      </c>
      <c r="EN1" s="507"/>
      <c r="EO1" s="507"/>
      <c r="EP1" s="507"/>
      <c r="EQ1" s="507"/>
      <c r="ER1" s="507"/>
      <c r="ES1" s="507"/>
      <c r="ET1" s="508"/>
      <c r="EU1" s="509" t="s">
        <v>423</v>
      </c>
      <c r="EV1" s="510"/>
      <c r="EW1" s="510"/>
      <c r="EX1" s="510"/>
      <c r="EY1" s="510"/>
      <c r="EZ1" s="510"/>
      <c r="FA1" s="510"/>
      <c r="FB1" s="510"/>
      <c r="FC1" s="510"/>
      <c r="FD1" s="511"/>
      <c r="FE1" s="512" t="s">
        <v>424</v>
      </c>
      <c r="FF1" s="513"/>
      <c r="FG1" s="514"/>
      <c r="FH1" s="515" t="s">
        <v>425</v>
      </c>
      <c r="FI1" s="516"/>
      <c r="FJ1" s="516"/>
      <c r="FK1" s="517"/>
    </row>
    <row r="2" spans="1:167" ht="73.2">
      <c r="A2" s="55" t="s">
        <v>426</v>
      </c>
      <c r="B2" s="55" t="s">
        <v>427</v>
      </c>
      <c r="C2" s="55" t="s">
        <v>428</v>
      </c>
      <c r="D2" s="55" t="s">
        <v>429</v>
      </c>
      <c r="E2" s="55" t="s">
        <v>430</v>
      </c>
      <c r="F2" s="55" t="s">
        <v>431</v>
      </c>
      <c r="G2" s="55" t="s">
        <v>432</v>
      </c>
      <c r="H2" s="55" t="s">
        <v>433</v>
      </c>
      <c r="I2" s="55" t="s">
        <v>434</v>
      </c>
      <c r="J2" s="55" t="s">
        <v>435</v>
      </c>
      <c r="K2" s="55" t="s">
        <v>436</v>
      </c>
      <c r="L2" s="55" t="s">
        <v>437</v>
      </c>
      <c r="M2" s="55" t="s">
        <v>438</v>
      </c>
      <c r="N2" s="55" t="s">
        <v>439</v>
      </c>
      <c r="O2" s="55" t="s">
        <v>440</v>
      </c>
      <c r="P2" s="55" t="s">
        <v>441</v>
      </c>
      <c r="Q2" s="55" t="s">
        <v>442</v>
      </c>
      <c r="R2" s="55" t="s">
        <v>443</v>
      </c>
      <c r="S2" s="55" t="s">
        <v>444</v>
      </c>
      <c r="T2" s="59" t="s">
        <v>445</v>
      </c>
      <c r="U2" s="59" t="s">
        <v>446</v>
      </c>
      <c r="V2" s="60" t="s">
        <v>447</v>
      </c>
      <c r="W2" s="61" t="s">
        <v>448</v>
      </c>
      <c r="X2" s="62" t="s">
        <v>449</v>
      </c>
      <c r="Y2" s="61" t="s">
        <v>450</v>
      </c>
      <c r="Z2" s="55" t="s">
        <v>451</v>
      </c>
      <c r="AA2" s="59" t="s">
        <v>452</v>
      </c>
      <c r="AB2" s="59" t="s">
        <v>453</v>
      </c>
      <c r="AC2" s="61" t="s">
        <v>454</v>
      </c>
      <c r="AD2" s="61" t="s">
        <v>455</v>
      </c>
      <c r="AE2" s="55" t="s">
        <v>456</v>
      </c>
      <c r="AF2" s="55" t="s">
        <v>457</v>
      </c>
      <c r="AG2" s="67" t="s">
        <v>458</v>
      </c>
      <c r="AH2" s="67" t="s">
        <v>459</v>
      </c>
      <c r="AI2" s="67" t="s">
        <v>460</v>
      </c>
      <c r="AJ2" s="67" t="s">
        <v>461</v>
      </c>
      <c r="AK2" s="68" t="s">
        <v>462</v>
      </c>
      <c r="AL2" s="61" t="s">
        <v>463</v>
      </c>
      <c r="AM2" s="61" t="s">
        <v>464</v>
      </c>
      <c r="AN2" s="55" t="s">
        <v>465</v>
      </c>
      <c r="AO2" s="55" t="s">
        <v>466</v>
      </c>
      <c r="AP2" s="70" t="s">
        <v>135</v>
      </c>
      <c r="AQ2" s="61" t="s">
        <v>467</v>
      </c>
      <c r="AR2" s="55" t="s">
        <v>468</v>
      </c>
      <c r="AS2" s="55" t="s">
        <v>469</v>
      </c>
      <c r="AT2" s="67" t="s">
        <v>458</v>
      </c>
      <c r="AU2" s="67" t="s">
        <v>459</v>
      </c>
      <c r="AV2" s="67" t="s">
        <v>460</v>
      </c>
      <c r="AW2" s="67" t="s">
        <v>461</v>
      </c>
      <c r="AX2" s="61" t="s">
        <v>470</v>
      </c>
      <c r="AY2" s="61" t="s">
        <v>471</v>
      </c>
      <c r="AZ2" s="61" t="s">
        <v>472</v>
      </c>
      <c r="BA2" s="60" t="s">
        <v>473</v>
      </c>
      <c r="BB2" s="55" t="s">
        <v>474</v>
      </c>
      <c r="BC2" s="55" t="s">
        <v>475</v>
      </c>
      <c r="BD2" s="55" t="s">
        <v>476</v>
      </c>
      <c r="BE2" s="55" t="s">
        <v>477</v>
      </c>
      <c r="BF2" s="61" t="s">
        <v>478</v>
      </c>
      <c r="BG2" s="61" t="s">
        <v>479</v>
      </c>
      <c r="BH2" s="55" t="s">
        <v>480</v>
      </c>
      <c r="BI2" s="55" t="s">
        <v>481</v>
      </c>
      <c r="BJ2" s="55" t="s">
        <v>482</v>
      </c>
      <c r="BK2" s="71" t="s">
        <v>483</v>
      </c>
      <c r="BL2" s="71" t="s">
        <v>484</v>
      </c>
      <c r="BM2" s="67" t="s">
        <v>458</v>
      </c>
      <c r="BN2" s="67" t="s">
        <v>459</v>
      </c>
      <c r="BO2" s="67" t="s">
        <v>460</v>
      </c>
      <c r="BP2" s="67" t="s">
        <v>461</v>
      </c>
      <c r="BQ2" s="61" t="s">
        <v>485</v>
      </c>
      <c r="BR2" s="61" t="s">
        <v>486</v>
      </c>
      <c r="BS2" s="61" t="s">
        <v>487</v>
      </c>
      <c r="BT2" s="61" t="s">
        <v>488</v>
      </c>
      <c r="BU2" s="61" t="s">
        <v>489</v>
      </c>
      <c r="BV2" s="61" t="s">
        <v>490</v>
      </c>
      <c r="BW2" s="55" t="s">
        <v>491</v>
      </c>
      <c r="BX2" s="55" t="s">
        <v>492</v>
      </c>
      <c r="BY2" s="55" t="s">
        <v>493</v>
      </c>
      <c r="BZ2" s="55" t="s">
        <v>494</v>
      </c>
      <c r="CA2" s="67" t="s">
        <v>458</v>
      </c>
      <c r="CB2" s="67" t="s">
        <v>459</v>
      </c>
      <c r="CC2" s="67" t="s">
        <v>460</v>
      </c>
      <c r="CD2" s="67" t="s">
        <v>461</v>
      </c>
      <c r="CE2" s="61" t="s">
        <v>495</v>
      </c>
      <c r="CF2" s="61" t="s">
        <v>496</v>
      </c>
      <c r="CG2" s="61" t="s">
        <v>497</v>
      </c>
      <c r="CH2" s="61" t="s">
        <v>498</v>
      </c>
      <c r="CI2" s="61" t="s">
        <v>499</v>
      </c>
      <c r="CJ2" s="61" t="s">
        <v>500</v>
      </c>
      <c r="CK2" s="75" t="s">
        <v>501</v>
      </c>
      <c r="CL2" s="55" t="s">
        <v>502</v>
      </c>
      <c r="CM2" s="60" t="s">
        <v>503</v>
      </c>
      <c r="CN2" s="55" t="s">
        <v>504</v>
      </c>
      <c r="CO2" s="55" t="s">
        <v>505</v>
      </c>
      <c r="CP2" s="67" t="s">
        <v>458</v>
      </c>
      <c r="CQ2" s="67" t="s">
        <v>459</v>
      </c>
      <c r="CR2" s="67" t="s">
        <v>460</v>
      </c>
      <c r="CS2" s="67" t="s">
        <v>461</v>
      </c>
      <c r="CT2" s="61" t="s">
        <v>506</v>
      </c>
      <c r="CU2" s="61" t="s">
        <v>507</v>
      </c>
      <c r="CV2" s="61" t="s">
        <v>508</v>
      </c>
      <c r="CW2" s="61" t="s">
        <v>509</v>
      </c>
      <c r="CX2" s="61" t="s">
        <v>510</v>
      </c>
      <c r="CY2" s="61" t="s">
        <v>511</v>
      </c>
      <c r="CZ2" s="60" t="s">
        <v>512</v>
      </c>
      <c r="DA2" s="78" t="s">
        <v>513</v>
      </c>
      <c r="DB2" s="59" t="s">
        <v>514</v>
      </c>
      <c r="DC2" s="61" t="s">
        <v>515</v>
      </c>
      <c r="DD2" s="59" t="s">
        <v>516</v>
      </c>
      <c r="DE2" s="61" t="s">
        <v>517</v>
      </c>
      <c r="DF2" s="78" t="s">
        <v>518</v>
      </c>
      <c r="DG2" s="59" t="s">
        <v>519</v>
      </c>
      <c r="DH2" s="61" t="s">
        <v>520</v>
      </c>
      <c r="DI2" s="59" t="s">
        <v>521</v>
      </c>
      <c r="DJ2" s="61" t="s">
        <v>522</v>
      </c>
      <c r="DK2" s="78" t="s">
        <v>523</v>
      </c>
      <c r="DL2" s="59" t="s">
        <v>524</v>
      </c>
      <c r="DM2" s="61" t="s">
        <v>525</v>
      </c>
      <c r="DN2" s="59" t="s">
        <v>526</v>
      </c>
      <c r="DO2" s="61" t="s">
        <v>527</v>
      </c>
      <c r="DP2" s="78" t="s">
        <v>528</v>
      </c>
      <c r="DQ2" s="59" t="s">
        <v>529</v>
      </c>
      <c r="DR2" s="61" t="s">
        <v>530</v>
      </c>
      <c r="DS2" s="59" t="s">
        <v>531</v>
      </c>
      <c r="DT2" s="61" t="s">
        <v>532</v>
      </c>
      <c r="DU2" s="78" t="s">
        <v>533</v>
      </c>
      <c r="DV2" s="59" t="s">
        <v>534</v>
      </c>
      <c r="DW2" s="61" t="s">
        <v>535</v>
      </c>
      <c r="DX2" s="59" t="s">
        <v>536</v>
      </c>
      <c r="DY2" s="61" t="s">
        <v>537</v>
      </c>
      <c r="DZ2" s="55" t="s">
        <v>538</v>
      </c>
      <c r="EA2" s="55" t="s">
        <v>539</v>
      </c>
      <c r="EB2" s="55" t="s">
        <v>540</v>
      </c>
      <c r="EC2" s="55" t="s">
        <v>541</v>
      </c>
      <c r="ED2" s="59" t="s">
        <v>542</v>
      </c>
      <c r="EE2" s="61" t="s">
        <v>543</v>
      </c>
      <c r="EF2" s="59" t="s">
        <v>544</v>
      </c>
      <c r="EG2" s="61" t="s">
        <v>545</v>
      </c>
      <c r="EH2" s="79" t="s">
        <v>193</v>
      </c>
      <c r="EI2" s="80" t="s">
        <v>194</v>
      </c>
      <c r="EJ2" s="81" t="s">
        <v>409</v>
      </c>
      <c r="EK2" s="70" t="s">
        <v>546</v>
      </c>
      <c r="EL2" s="61" t="s">
        <v>547</v>
      </c>
      <c r="EM2" s="79" t="s">
        <v>548</v>
      </c>
      <c r="EN2" s="79" t="s">
        <v>549</v>
      </c>
      <c r="EO2" s="79" t="s">
        <v>550</v>
      </c>
      <c r="EP2" s="79" t="s">
        <v>551</v>
      </c>
      <c r="EQ2" s="83" t="s">
        <v>552</v>
      </c>
      <c r="ER2" s="83" t="s">
        <v>553</v>
      </c>
      <c r="ES2" s="61" t="s">
        <v>554</v>
      </c>
      <c r="ET2" s="61" t="s">
        <v>555</v>
      </c>
      <c r="EU2" s="61" t="s">
        <v>556</v>
      </c>
      <c r="EV2" s="61" t="s">
        <v>557</v>
      </c>
      <c r="EW2" s="61" t="s">
        <v>558</v>
      </c>
      <c r="EX2" s="61" t="s">
        <v>559</v>
      </c>
      <c r="EY2" s="61" t="s">
        <v>560</v>
      </c>
      <c r="EZ2" s="61" t="s">
        <v>561</v>
      </c>
      <c r="FA2" s="61" t="s">
        <v>562</v>
      </c>
      <c r="FB2" s="61" t="s">
        <v>563</v>
      </c>
      <c r="FC2" s="61" t="s">
        <v>564</v>
      </c>
      <c r="FD2" s="61" t="s">
        <v>565</v>
      </c>
      <c r="FE2" s="80" t="s">
        <v>566</v>
      </c>
      <c r="FF2" s="84" t="s">
        <v>567</v>
      </c>
      <c r="FG2" s="84" t="s">
        <v>568</v>
      </c>
      <c r="FH2" s="85" t="s">
        <v>569</v>
      </c>
      <c r="FI2" s="85" t="s">
        <v>570</v>
      </c>
      <c r="FJ2" s="61" t="s">
        <v>571</v>
      </c>
      <c r="FK2" s="86" t="s">
        <v>572</v>
      </c>
    </row>
    <row r="3" spans="1:167" ht="27.75" customHeight="1">
      <c r="A3" s="56">
        <v>1</v>
      </c>
      <c r="B3" s="57" t="str">
        <f>'03 项目级测量表'!A3</f>
        <v>产品化</v>
      </c>
      <c r="C3" s="58" t="str">
        <f>'03 项目级测量表'!B3</f>
        <v>冷热变结构多模控制计算机1-1型引导区系统软件</v>
      </c>
      <c r="D3" s="58" t="str">
        <f>'03 项目级测量表'!C3</f>
        <v>R/CPH/GNCC-CMR/CH-1-1/02</v>
      </c>
      <c r="E3" s="57">
        <f>'03 项目级测量表'!D3</f>
        <v>1</v>
      </c>
      <c r="F3" s="57" t="str">
        <f>'03 项目级测量表'!E3</f>
        <v>系统软件</v>
      </c>
      <c r="G3" s="57" t="str">
        <f>'03 项目级测量表'!F3</f>
        <v>产品化</v>
      </c>
      <c r="H3" s="57" t="str">
        <f>'03 项目级测量表'!G3</f>
        <v>瀑布</v>
      </c>
      <c r="I3" s="57" t="str">
        <f>'03 项目级测量表'!H3</f>
        <v>IV</v>
      </c>
      <c r="J3" s="57" t="str">
        <f>'03 项目级测量表'!I3</f>
        <v>徐建</v>
      </c>
      <c r="K3" s="57" t="str">
        <f>'03 项目级测量表'!J3</f>
        <v>徐建</v>
      </c>
      <c r="L3" s="57" t="str">
        <f>'03 项目级测量表'!K3</f>
        <v>曹梦丹</v>
      </c>
      <c r="M3" s="57" t="str">
        <f>'03 项目级测量表'!L3</f>
        <v>曹梦丹</v>
      </c>
      <c r="N3" s="57" t="str">
        <f>'03 项目级测量表'!M3</f>
        <v>曹梦丹</v>
      </c>
      <c r="O3" s="57" t="str">
        <f>'03 项目级测量表'!N3</f>
        <v>徐建</v>
      </c>
      <c r="P3" s="57" t="str">
        <f>'03 项目级测量表'!O3</f>
        <v>曹梦丹</v>
      </c>
      <c r="Q3" s="57" t="str">
        <f>'03 项目级测量表'!P3</f>
        <v>吴琨</v>
      </c>
      <c r="R3" s="57">
        <f>'03 项目级测量表'!A7</f>
        <v>7118</v>
      </c>
      <c r="S3" s="57">
        <f>'03 项目级测量表'!B7</f>
        <v>910</v>
      </c>
      <c r="T3" s="57">
        <f>'03 项目级测量表'!D7</f>
        <v>7092</v>
      </c>
      <c r="U3" s="57">
        <f>'03 项目级测量表'!E7</f>
        <v>869</v>
      </c>
      <c r="V3" s="63">
        <v>4660</v>
      </c>
      <c r="W3" s="64">
        <f>'03 项目级测量表'!G7</f>
        <v>0.65707839819514946</v>
      </c>
      <c r="X3" s="64">
        <f>'03 项目级测量表'!H7</f>
        <v>0.87746756909193457</v>
      </c>
      <c r="Y3" s="64">
        <f>'03 项目级测量表'!F7</f>
        <v>0.12253243090806543</v>
      </c>
      <c r="Z3" s="57">
        <f>'03 项目级测量表'!A9</f>
        <v>95</v>
      </c>
      <c r="AA3" s="57">
        <f>'03 项目级测量表'!B9</f>
        <v>11</v>
      </c>
      <c r="AB3" s="57">
        <f>'03 项目级测量表'!C9</f>
        <v>84</v>
      </c>
      <c r="AC3" s="65">
        <f>'03 项目级测量表'!D9</f>
        <v>0.11578947368421053</v>
      </c>
      <c r="AD3" s="65">
        <f>'03 项目级测量表'!E9</f>
        <v>0.88421052631578945</v>
      </c>
      <c r="AE3" s="57">
        <f>'03 项目级测量表'!F13</f>
        <v>14.560000000000002</v>
      </c>
      <c r="AF3" s="66">
        <f>'03 项目级测量表'!G13</f>
        <v>16.5</v>
      </c>
      <c r="AG3" s="69">
        <f>'03 项目级测量表'!B13</f>
        <v>43876</v>
      </c>
      <c r="AH3" s="69">
        <f>'03 项目级测量表'!C13</f>
        <v>43876</v>
      </c>
      <c r="AI3" s="69">
        <f>'03 项目级测量表'!D13</f>
        <v>43883</v>
      </c>
      <c r="AJ3" s="69">
        <f>'03 项目级测量表'!E13</f>
        <v>43882</v>
      </c>
      <c r="AK3" s="64">
        <f>1-(AJ3-AH3)/(AI3-AG3)</f>
        <v>0.1428571428571429</v>
      </c>
      <c r="AL3" s="64">
        <f>'03 项目级测量表'!J13</f>
        <v>-0.13324175824175807</v>
      </c>
      <c r="AM3" s="64">
        <f>'03 项目级测量表'!K13</f>
        <v>-0.14285714285714285</v>
      </c>
      <c r="AN3" s="57">
        <f>'03 项目级测量表'!F9</f>
        <v>173</v>
      </c>
      <c r="AO3" s="57">
        <f>'03 项目级测量表'!G9</f>
        <v>18</v>
      </c>
      <c r="AP3" s="57">
        <f>'03 项目级测量表'!H9</f>
        <v>156</v>
      </c>
      <c r="AQ3" s="65">
        <f>'03 项目级测量表'!I9</f>
        <v>0.89595375722543347</v>
      </c>
      <c r="AR3" s="57">
        <f>'03 项目级测量表'!F14</f>
        <v>43.680000000000007</v>
      </c>
      <c r="AS3" s="57">
        <f>'03 项目级测量表'!G14</f>
        <v>49.5</v>
      </c>
      <c r="AT3" s="69">
        <f>'03 项目级测量表'!B14</f>
        <v>43885</v>
      </c>
      <c r="AU3" s="69">
        <f>'03 项目级测量表'!C14</f>
        <v>43885</v>
      </c>
      <c r="AV3" s="69">
        <f>'03 项目级测量表'!D14</f>
        <v>43902</v>
      </c>
      <c r="AW3" s="69">
        <f>'03 项目级测量表'!E14</f>
        <v>43902</v>
      </c>
      <c r="AX3" s="64">
        <f>1-(AW3-AU3)/(AV3-AT3)</f>
        <v>0</v>
      </c>
      <c r="AY3" s="64">
        <f>'03 项目级测量表'!J14</f>
        <v>-0.13324175824175807</v>
      </c>
      <c r="AZ3" s="64">
        <f>'03 项目级测量表'!K14</f>
        <v>0</v>
      </c>
      <c r="BA3" s="63" t="s">
        <v>573</v>
      </c>
      <c r="BB3" s="57">
        <f>'03 项目级测量表'!B23</f>
        <v>7092</v>
      </c>
      <c r="BC3" s="57">
        <f>'03 项目级测量表'!C23</f>
        <v>3</v>
      </c>
      <c r="BD3" s="57">
        <f>'03 项目级测量表'!D23</f>
        <v>9</v>
      </c>
      <c r="BE3" s="58" t="str">
        <f>'03 项目级测量表'!E23</f>
        <v>尚智、许娜</v>
      </c>
      <c r="BF3" s="72">
        <f>'03 项目级测量表'!F23</f>
        <v>0.4230118443316413</v>
      </c>
      <c r="BG3" s="73">
        <f>'03 项目级测量表'!G23</f>
        <v>1.2690355329949239</v>
      </c>
      <c r="BH3" s="74">
        <f>'03 项目级测量表'!B26</f>
        <v>0</v>
      </c>
      <c r="BI3" s="74">
        <f>'03 项目级测量表'!C26</f>
        <v>433</v>
      </c>
      <c r="BJ3" s="74">
        <f>'03 项目级测量表'!D26</f>
        <v>173</v>
      </c>
      <c r="BK3" s="66">
        <f>'03 项目级测量表'!F15</f>
        <v>6.794666666666668</v>
      </c>
      <c r="BL3" s="66">
        <f>'03 项目级测量表'!G15</f>
        <v>8</v>
      </c>
      <c r="BM3" s="69">
        <f>'03 项目级测量表'!B15</f>
        <v>43903</v>
      </c>
      <c r="BN3" s="69">
        <f>'03 项目级测量表'!C15</f>
        <v>43903</v>
      </c>
      <c r="BO3" s="69">
        <f>'03 项目级测量表'!D15</f>
        <v>43906</v>
      </c>
      <c r="BP3" s="69">
        <f>'03 项目级测量表'!E15</f>
        <v>43906</v>
      </c>
      <c r="BQ3" s="66">
        <f>'03 项目级测量表'!E26</f>
        <v>0</v>
      </c>
      <c r="BR3" s="66">
        <f>'03 项目级测量表'!F26</f>
        <v>2.5028901734104045</v>
      </c>
      <c r="BS3" s="66">
        <f>'03 项目级测量表'!G26</f>
        <v>4.6242774566473986E-2</v>
      </c>
      <c r="BT3" s="64">
        <f>1-(BP3-BN3)/(BO3-BM3)</f>
        <v>0</v>
      </c>
      <c r="BU3" s="64">
        <f>'03 项目级测量表'!J15</f>
        <v>-0.17739403453689145</v>
      </c>
      <c r="BV3" s="64">
        <f>'03 项目级测量表'!K15</f>
        <v>0</v>
      </c>
      <c r="BW3" s="74">
        <f>'03 项目级测量表'!B28</f>
        <v>0</v>
      </c>
      <c r="BX3" s="74">
        <f>'03 项目级测量表'!C28</f>
        <v>21</v>
      </c>
      <c r="BY3" s="66">
        <f>'03 项目级测量表'!F16</f>
        <v>2.9119999999999999</v>
      </c>
      <c r="BZ3" s="66">
        <f>'03 项目级测量表'!G16</f>
        <v>5.2</v>
      </c>
      <c r="CA3" s="69">
        <f>'03 项目级测量表'!B16</f>
        <v>43906</v>
      </c>
      <c r="CB3" s="69">
        <f>'03 项目级测量表'!C16</f>
        <v>43906</v>
      </c>
      <c r="CC3" s="69">
        <f>'03 项目级测量表'!D16</f>
        <v>43908</v>
      </c>
      <c r="CD3" s="69">
        <f>'03 项目级测量表'!E16</f>
        <v>43908</v>
      </c>
      <c r="CE3" s="66">
        <f>'03 项目级测量表'!D28</f>
        <v>0</v>
      </c>
      <c r="CF3" s="66">
        <f>'03 项目级测量表'!E28</f>
        <v>24.165707710011507</v>
      </c>
      <c r="CG3" s="66">
        <f>'03 项目级测量表'!F28</f>
        <v>5.983889528193326</v>
      </c>
      <c r="CH3" s="64">
        <f>1-(CD3-CB3)/(CC3-CA3)</f>
        <v>0</v>
      </c>
      <c r="CI3" s="64">
        <f>'03 项目级测量表'!J16</f>
        <v>-0.78571428571428581</v>
      </c>
      <c r="CJ3" s="64">
        <f>'03 项目级测量表'!K16</f>
        <v>0</v>
      </c>
      <c r="CK3" s="74">
        <f>'03 项目级测量表'!B30</f>
        <v>0</v>
      </c>
      <c r="CL3" s="74">
        <f>'03 项目级测量表'!C30</f>
        <v>177</v>
      </c>
      <c r="CM3" s="76" t="str">
        <f>'03 项目级测量表'!D30</f>
        <v>全部</v>
      </c>
      <c r="CN3" s="66">
        <f>'03 项目级测量表'!F17</f>
        <v>29.12</v>
      </c>
      <c r="CO3" s="66">
        <f>'03 项目级测量表'!G17</f>
        <v>32</v>
      </c>
      <c r="CP3" s="69">
        <f>'03 项目级测量表'!B17</f>
        <v>43909</v>
      </c>
      <c r="CQ3" s="69">
        <f>'03 项目级测量表'!C17</f>
        <v>43909</v>
      </c>
      <c r="CR3" s="69">
        <f>'03 项目级测量表'!D17</f>
        <v>43918</v>
      </c>
      <c r="CS3" s="69">
        <f>'03 项目级测量表'!E17</f>
        <v>43919</v>
      </c>
      <c r="CT3" s="66">
        <f>'03 项目级测量表'!E30</f>
        <v>0</v>
      </c>
      <c r="CU3" s="66">
        <f>'03 项目级测量表'!F30</f>
        <v>24.957698815566836</v>
      </c>
      <c r="CV3" s="66">
        <f>'03 项目级测量表'!G30</f>
        <v>36.823935558112773</v>
      </c>
      <c r="CW3" s="64">
        <f>1-(CS3-CQ3)/(CR3-CP3)</f>
        <v>-0.11111111111111116</v>
      </c>
      <c r="CX3" s="64">
        <f>'03 项目级测量表'!J17</f>
        <v>-9.8901098901098869E-2</v>
      </c>
      <c r="CY3" s="64">
        <f>'03 项目级测量表'!K17</f>
        <v>2.3809523809523808E-2</v>
      </c>
      <c r="CZ3" s="77" t="s">
        <v>202</v>
      </c>
      <c r="DA3" s="57">
        <f>'03 项目级测量表'!B37</f>
        <v>10</v>
      </c>
      <c r="DB3" s="57">
        <f>'03 项目级测量表'!C37</f>
        <v>95</v>
      </c>
      <c r="DC3" s="72">
        <f>'03 项目级测量表'!D37</f>
        <v>0.10526315789473684</v>
      </c>
      <c r="DD3" s="66">
        <f>'03 项目级测量表'!E37</f>
        <v>4</v>
      </c>
      <c r="DE3" s="66">
        <f>'03 项目级测量表'!F37</f>
        <v>23.75</v>
      </c>
      <c r="DF3" s="57">
        <f>'03 项目级测量表'!B38</f>
        <v>0</v>
      </c>
      <c r="DG3" s="57">
        <f>'03 项目级测量表'!C38</f>
        <v>173</v>
      </c>
      <c r="DH3" s="66">
        <f>'03 项目级测量表'!D38</f>
        <v>0</v>
      </c>
      <c r="DI3" s="66">
        <f>'03 项目级测量表'!E38</f>
        <v>3</v>
      </c>
      <c r="DJ3" s="66">
        <f>'03 项目级测量表'!F38</f>
        <v>57.666666666666664</v>
      </c>
      <c r="DK3" s="57">
        <f>'03 项目级测量表'!B39</f>
        <v>0</v>
      </c>
      <c r="DL3" s="57">
        <f>'03 项目级测量表'!C39</f>
        <v>173</v>
      </c>
      <c r="DM3" s="66">
        <f>'03 项目级测量表'!D39</f>
        <v>0</v>
      </c>
      <c r="DN3" s="66">
        <f>'03 项目级测量表'!E39</f>
        <v>3</v>
      </c>
      <c r="DO3" s="66">
        <f>'03 项目级测量表'!F39</f>
        <v>57.666666666666664</v>
      </c>
      <c r="DP3" s="57">
        <f>'03 项目级测量表'!B40</f>
        <v>0</v>
      </c>
      <c r="DQ3" s="57">
        <f>'03 项目级测量表'!C40</f>
        <v>177</v>
      </c>
      <c r="DR3" s="66">
        <f>'03 项目级测量表'!D40</f>
        <v>0</v>
      </c>
      <c r="DS3" s="66">
        <f>'03 项目级测量表'!E40</f>
        <v>4</v>
      </c>
      <c r="DT3" s="57">
        <f>'03 项目级测量表'!F40</f>
        <v>44.25</v>
      </c>
      <c r="DU3" s="57">
        <f>'03 项目级测量表'!B41</f>
        <v>0</v>
      </c>
      <c r="DV3" s="57">
        <f>'03 项目级测量表'!C41</f>
        <v>177</v>
      </c>
      <c r="DW3" s="66">
        <f>'03 项目级测量表'!D41</f>
        <v>0</v>
      </c>
      <c r="DX3" s="66">
        <f>'03 项目级测量表'!E41</f>
        <v>2</v>
      </c>
      <c r="DY3" s="66">
        <f>'03 项目级测量表'!F41</f>
        <v>88.5</v>
      </c>
      <c r="DZ3" s="57">
        <f>'03 项目级测量表'!A45</f>
        <v>1</v>
      </c>
      <c r="EA3" s="66">
        <f>'03 项目级测量表'!B45</f>
        <v>10</v>
      </c>
      <c r="EB3" s="66">
        <f>'03 项目级测量表'!C45</f>
        <v>4</v>
      </c>
      <c r="EC3" s="66">
        <f>'03 项目级测量表'!D45</f>
        <v>10</v>
      </c>
      <c r="ED3" s="66">
        <f>'03 项目级测量表'!E45</f>
        <v>16</v>
      </c>
      <c r="EE3" s="66">
        <v>0.297619047619048</v>
      </c>
      <c r="EF3" s="74">
        <f>'03 项目级测量表'!B34</f>
        <v>0</v>
      </c>
      <c r="EG3" s="66">
        <f>'03 项目级测量表'!C34</f>
        <v>0</v>
      </c>
      <c r="EH3" s="74" t="str">
        <f>'03 项目级测量表'!B32</f>
        <v>V1.00</v>
      </c>
      <c r="EI3" s="69">
        <f>'03 项目级测量表'!C32</f>
        <v>43966</v>
      </c>
      <c r="EJ3" s="82">
        <f>'03 项目级测量表'!D32</f>
        <v>0</v>
      </c>
      <c r="EK3" s="82">
        <f>'03 项目级测量表'!E32</f>
        <v>4728</v>
      </c>
      <c r="EL3" s="66">
        <f>'03 项目级测量表'!F32</f>
        <v>0</v>
      </c>
      <c r="EM3" s="69">
        <f>'03 项目级测量表'!B18</f>
        <v>43876</v>
      </c>
      <c r="EN3" s="69">
        <f>'03 项目级测量表'!C18</f>
        <v>43876</v>
      </c>
      <c r="EO3" s="69">
        <f>'03 项目级测量表'!D18</f>
        <v>43918</v>
      </c>
      <c r="EP3" s="69">
        <f>'03 项目级测量表'!E18</f>
        <v>43919</v>
      </c>
      <c r="EQ3" s="57">
        <f>'03 项目级测量表'!G45</f>
        <v>111.2</v>
      </c>
      <c r="ER3" s="57">
        <f>'03 项目级测量表'!H45</f>
        <v>151.19999999999999</v>
      </c>
      <c r="ES3" s="64">
        <f>'03 项目级测量表'!I18</f>
        <v>-2.3809523809523725E-2</v>
      </c>
      <c r="ET3" s="64">
        <f>'03 项目级测量表'!K18</f>
        <v>2.3809523809523808E-2</v>
      </c>
      <c r="EU3" s="65">
        <f>AF3/$ER$3</f>
        <v>0.10912698412698414</v>
      </c>
      <c r="EV3" s="65">
        <f>AS3/$ER$3</f>
        <v>0.32738095238095238</v>
      </c>
      <c r="EW3" s="65">
        <f>BD3/$ER$3</f>
        <v>5.9523809523809527E-2</v>
      </c>
      <c r="EX3" s="65">
        <f>BL3/$ER$3</f>
        <v>5.2910052910052914E-2</v>
      </c>
      <c r="EY3" s="65">
        <f>BZ3/$ER$3</f>
        <v>3.4391534391534397E-2</v>
      </c>
      <c r="EZ3" s="65">
        <f>CO3/$ER$3</f>
        <v>0.21164021164021166</v>
      </c>
      <c r="FA3" s="65">
        <f>EA3/$ER$3</f>
        <v>6.6137566137566148E-2</v>
      </c>
      <c r="FB3" s="65">
        <f t="shared" ref="FB3:FD3" si="0">EB3/$ER$3</f>
        <v>2.6455026455026457E-2</v>
      </c>
      <c r="FC3" s="65">
        <f t="shared" si="0"/>
        <v>6.6137566137566148E-2</v>
      </c>
      <c r="FD3" s="65">
        <f t="shared" si="0"/>
        <v>0.10582010582010583</v>
      </c>
      <c r="FE3" s="74" t="s">
        <v>400</v>
      </c>
      <c r="FF3" s="87">
        <v>0</v>
      </c>
      <c r="FG3" s="57">
        <v>0</v>
      </c>
      <c r="FH3" s="87">
        <f>EQ3+FF3</f>
        <v>111.2</v>
      </c>
      <c r="FI3" s="87">
        <f>ER3+FG3</f>
        <v>151.19999999999999</v>
      </c>
      <c r="FJ3" s="72">
        <f>(U3/1000)/(FI3/8/22)</f>
        <v>1.0115343915343915</v>
      </c>
      <c r="FK3" s="72">
        <f>(T3/1000)/(FI3/8/22)</f>
        <v>8.255238095238095</v>
      </c>
    </row>
  </sheetData>
  <mergeCells count="16">
    <mergeCell ref="FH1:FK1"/>
    <mergeCell ref="EF1:EG1"/>
    <mergeCell ref="EH1:EL1"/>
    <mergeCell ref="EM1:ET1"/>
    <mergeCell ref="EU1:FD1"/>
    <mergeCell ref="FE1:FG1"/>
    <mergeCell ref="BH1:BV1"/>
    <mergeCell ref="BW1:CJ1"/>
    <mergeCell ref="CK1:CY1"/>
    <mergeCell ref="CZ1:DY1"/>
    <mergeCell ref="DZ1:EE1"/>
    <mergeCell ref="A1:Q1"/>
    <mergeCell ref="R1:Y1"/>
    <mergeCell ref="Z1:AM1"/>
    <mergeCell ref="AN1:AZ1"/>
    <mergeCell ref="BA1:BG1"/>
  </mergeCells>
  <phoneticPr fontId="106" type="noConversion"/>
  <pageMargins left="0.7" right="0.7" top="0.75" bottom="0.75" header="0.3" footer="0.3"/>
  <pageSetup paperSize="9" orientation="portrait"/>
  <ignoredErrors>
    <ignoredError sqref="EV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D32" sqref="D32"/>
    </sheetView>
  </sheetViews>
  <sheetFormatPr defaultColWidth="9" defaultRowHeight="13.8"/>
  <cols>
    <col min="1" max="1" width="10.44140625" style="46" customWidth="1"/>
    <col min="2" max="2" width="57.109375" style="46" customWidth="1"/>
    <col min="3" max="3" width="9" style="46"/>
    <col min="4" max="4" width="9.6640625" style="46" customWidth="1"/>
    <col min="5" max="5" width="28.44140625" style="46" customWidth="1"/>
    <col min="6" max="6" width="25.77734375" style="46" customWidth="1"/>
    <col min="7" max="16384" width="9" style="46"/>
  </cols>
  <sheetData>
    <row r="1" spans="1:6" ht="14.4">
      <c r="A1" s="47" t="s">
        <v>574</v>
      </c>
      <c r="B1" s="47" t="s">
        <v>575</v>
      </c>
      <c r="C1" s="48" t="s">
        <v>576</v>
      </c>
      <c r="D1" s="48" t="s">
        <v>577</v>
      </c>
      <c r="E1" s="49" t="s">
        <v>578</v>
      </c>
      <c r="F1" s="48" t="s">
        <v>579</v>
      </c>
    </row>
    <row r="2" spans="1:6" ht="14.4">
      <c r="A2" s="50" t="s">
        <v>580</v>
      </c>
      <c r="B2" s="50" t="s">
        <v>581</v>
      </c>
      <c r="C2" s="50" t="s">
        <v>582</v>
      </c>
      <c r="D2" s="50" t="s">
        <v>583</v>
      </c>
      <c r="E2" s="51" t="s">
        <v>584</v>
      </c>
      <c r="F2" s="50" t="s">
        <v>585</v>
      </c>
    </row>
    <row r="3" spans="1:6" ht="14.4">
      <c r="A3" s="50" t="s">
        <v>586</v>
      </c>
      <c r="B3" s="50" t="s">
        <v>587</v>
      </c>
      <c r="C3" s="50" t="s">
        <v>588</v>
      </c>
      <c r="D3" s="50" t="s">
        <v>589</v>
      </c>
      <c r="E3" s="51" t="s">
        <v>590</v>
      </c>
      <c r="F3" s="50" t="s">
        <v>591</v>
      </c>
    </row>
    <row r="4" spans="1:6" ht="14.4">
      <c r="A4" s="50" t="s">
        <v>592</v>
      </c>
      <c r="B4" s="50" t="s">
        <v>593</v>
      </c>
      <c r="C4" s="50" t="s">
        <v>594</v>
      </c>
      <c r="D4" s="50"/>
      <c r="E4" s="51" t="s">
        <v>595</v>
      </c>
      <c r="F4" s="50" t="s">
        <v>596</v>
      </c>
    </row>
    <row r="5" spans="1:6" ht="14.4">
      <c r="A5" s="50" t="s">
        <v>597</v>
      </c>
      <c r="B5" s="50" t="s">
        <v>598</v>
      </c>
      <c r="C5" s="50"/>
      <c r="D5" s="50"/>
      <c r="E5" s="52"/>
      <c r="F5" s="50" t="s">
        <v>599</v>
      </c>
    </row>
    <row r="6" spans="1:6" ht="14.4">
      <c r="A6" s="50" t="s">
        <v>343</v>
      </c>
      <c r="B6" s="50" t="s">
        <v>600</v>
      </c>
      <c r="C6" s="50"/>
      <c r="D6" s="50"/>
      <c r="E6" s="52"/>
      <c r="F6" s="50" t="s">
        <v>601</v>
      </c>
    </row>
    <row r="7" spans="1:6" ht="14.4">
      <c r="B7" s="50" t="s">
        <v>602</v>
      </c>
      <c r="F7" s="50" t="s">
        <v>603</v>
      </c>
    </row>
    <row r="8" spans="1:6" ht="14.4">
      <c r="F8" s="50" t="s">
        <v>604</v>
      </c>
    </row>
    <row r="9" spans="1:6" ht="14.4">
      <c r="F9" s="50" t="s">
        <v>605</v>
      </c>
    </row>
    <row r="10" spans="1:6" ht="14.4">
      <c r="F10" s="50" t="s">
        <v>606</v>
      </c>
    </row>
    <row r="11" spans="1:6" ht="14.4">
      <c r="A11" s="50" t="s">
        <v>592</v>
      </c>
      <c r="F11" s="50" t="s">
        <v>607</v>
      </c>
    </row>
    <row r="12" spans="1:6" ht="14.4">
      <c r="A12" s="50" t="s">
        <v>343</v>
      </c>
      <c r="F12" s="50" t="s">
        <v>608</v>
      </c>
    </row>
    <row r="13" spans="1:6" ht="14.4">
      <c r="A13" s="50" t="s">
        <v>586</v>
      </c>
      <c r="F13" s="50" t="s">
        <v>609</v>
      </c>
    </row>
    <row r="14" spans="1:6" ht="14.4">
      <c r="F14" s="50" t="s">
        <v>610</v>
      </c>
    </row>
    <row r="15" spans="1:6" ht="14.4">
      <c r="F15" s="50" t="s">
        <v>611</v>
      </c>
    </row>
    <row r="16" spans="1:6" ht="14.4">
      <c r="A16" s="53"/>
      <c r="F16" s="50" t="s">
        <v>612</v>
      </c>
    </row>
    <row r="17" spans="1:6" ht="14.4">
      <c r="A17" s="53"/>
      <c r="F17" s="50" t="s">
        <v>613</v>
      </c>
    </row>
    <row r="18" spans="1:6" ht="14.4">
      <c r="A18" s="53"/>
      <c r="F18" s="50" t="s">
        <v>614</v>
      </c>
    </row>
    <row r="19" spans="1:6" ht="14.4">
      <c r="A19" s="53"/>
      <c r="F19" s="50" t="s">
        <v>615</v>
      </c>
    </row>
    <row r="20" spans="1:6" ht="14.4">
      <c r="A20" s="53"/>
      <c r="F20" s="50" t="s">
        <v>616</v>
      </c>
    </row>
    <row r="21" spans="1:6">
      <c r="A21" s="53"/>
      <c r="F21" s="50" t="s">
        <v>617</v>
      </c>
    </row>
    <row r="22" spans="1:6">
      <c r="A22" s="53"/>
      <c r="F22" s="50" t="s">
        <v>618</v>
      </c>
    </row>
    <row r="23" spans="1:6" ht="14.4">
      <c r="A23" s="53"/>
      <c r="F23" s="50" t="s">
        <v>619</v>
      </c>
    </row>
    <row r="24" spans="1:6" ht="14.4">
      <c r="A24" s="53"/>
      <c r="F24" s="50" t="s">
        <v>620</v>
      </c>
    </row>
    <row r="25" spans="1:6" ht="14.4">
      <c r="A25" s="53"/>
      <c r="F25" s="50" t="s">
        <v>621</v>
      </c>
    </row>
    <row r="26" spans="1:6" ht="14.4">
      <c r="F26" s="50" t="s">
        <v>622</v>
      </c>
    </row>
    <row r="27" spans="1:6" ht="14.4">
      <c r="F27" s="50" t="s">
        <v>623</v>
      </c>
    </row>
    <row r="28" spans="1:6" ht="14.4">
      <c r="F28" s="50" t="s">
        <v>624</v>
      </c>
    </row>
    <row r="29" spans="1:6" ht="14.4">
      <c r="F29" s="50" t="s">
        <v>625</v>
      </c>
    </row>
    <row r="30" spans="1:6" ht="14.4">
      <c r="F30" s="50" t="s">
        <v>626</v>
      </c>
    </row>
    <row r="31" spans="1:6" ht="14.4">
      <c r="F31" s="50" t="s">
        <v>627</v>
      </c>
    </row>
    <row r="32" spans="1:6" ht="14.4">
      <c r="F32" s="50" t="s">
        <v>628</v>
      </c>
    </row>
    <row r="33" spans="6:6" ht="14.4">
      <c r="F33" s="50" t="s">
        <v>629</v>
      </c>
    </row>
  </sheetData>
  <phoneticPr fontId="106"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24" zoomScale="70" zoomScaleNormal="70" workbookViewId="0">
      <selection activeCell="E32" sqref="E32"/>
    </sheetView>
  </sheetViews>
  <sheetFormatPr defaultColWidth="9" defaultRowHeight="14.4"/>
  <cols>
    <col min="1" max="1" width="11.77734375" customWidth="1"/>
    <col min="5" max="5" width="72.88671875" customWidth="1"/>
  </cols>
  <sheetData>
    <row r="1" spans="1:5">
      <c r="A1" s="518" t="s">
        <v>630</v>
      </c>
      <c r="B1" s="518"/>
      <c r="C1" s="518"/>
      <c r="D1" s="518"/>
      <c r="E1" s="518"/>
    </row>
    <row r="2" spans="1:5">
      <c r="A2" s="36" t="s">
        <v>631</v>
      </c>
      <c r="B2" s="36"/>
      <c r="C2" s="36"/>
      <c r="D2" s="36" t="s">
        <v>632</v>
      </c>
      <c r="E2" s="36" t="s">
        <v>633</v>
      </c>
    </row>
    <row r="3" spans="1:5">
      <c r="A3" s="36" t="s">
        <v>634</v>
      </c>
      <c r="B3" s="36"/>
      <c r="C3" s="36"/>
      <c r="D3" s="36">
        <v>1</v>
      </c>
      <c r="E3" s="36" t="s">
        <v>635</v>
      </c>
    </row>
    <row r="4" spans="1:5">
      <c r="A4" s="36" t="s">
        <v>636</v>
      </c>
      <c r="B4" s="36"/>
      <c r="C4" s="36"/>
      <c r="D4" s="36">
        <v>2</v>
      </c>
      <c r="E4" s="36" t="s">
        <v>637</v>
      </c>
    </row>
    <row r="5" spans="1:5" ht="28.8">
      <c r="A5" s="36" t="s">
        <v>8</v>
      </c>
      <c r="B5" s="36"/>
      <c r="C5" s="36"/>
      <c r="D5" s="36">
        <v>1</v>
      </c>
      <c r="E5" s="37" t="s">
        <v>638</v>
      </c>
    </row>
    <row r="6" spans="1:5" ht="155.25" customHeight="1">
      <c r="A6" s="36" t="s">
        <v>639</v>
      </c>
      <c r="B6" s="36"/>
      <c r="C6" s="36"/>
      <c r="D6" s="36">
        <v>1</v>
      </c>
      <c r="E6" s="37" t="s">
        <v>640</v>
      </c>
    </row>
    <row r="7" spans="1:5">
      <c r="A7" s="519" t="s">
        <v>641</v>
      </c>
      <c r="B7" s="36" t="s">
        <v>642</v>
      </c>
      <c r="C7" s="36"/>
      <c r="D7" s="36">
        <v>2</v>
      </c>
      <c r="E7" s="36" t="s">
        <v>643</v>
      </c>
    </row>
    <row r="8" spans="1:5" ht="27.75" customHeight="1">
      <c r="A8" s="519"/>
      <c r="B8" s="36" t="s">
        <v>644</v>
      </c>
      <c r="C8" s="36"/>
      <c r="D8" s="36">
        <v>1</v>
      </c>
      <c r="E8" s="36" t="s">
        <v>645</v>
      </c>
    </row>
    <row r="9" spans="1:5">
      <c r="A9" s="519"/>
      <c r="B9" s="36" t="s">
        <v>646</v>
      </c>
      <c r="C9" s="36"/>
      <c r="D9" s="36">
        <v>2</v>
      </c>
      <c r="E9" s="36" t="s">
        <v>647</v>
      </c>
    </row>
    <row r="10" spans="1:5">
      <c r="A10" s="519"/>
      <c r="B10" s="36" t="s">
        <v>646</v>
      </c>
      <c r="C10" s="36"/>
      <c r="D10" s="36">
        <v>1</v>
      </c>
      <c r="E10" s="36" t="s">
        <v>648</v>
      </c>
    </row>
    <row r="11" spans="1:5">
      <c r="A11" s="519"/>
      <c r="B11" s="36" t="s">
        <v>649</v>
      </c>
      <c r="C11" s="36"/>
      <c r="D11" s="36">
        <v>2</v>
      </c>
      <c r="E11" s="36" t="s">
        <v>650</v>
      </c>
    </row>
    <row r="12" spans="1:5">
      <c r="A12" s="519"/>
      <c r="B12" s="36" t="s">
        <v>649</v>
      </c>
      <c r="C12" s="36"/>
      <c r="D12" s="36">
        <v>1</v>
      </c>
      <c r="E12" s="36" t="s">
        <v>648</v>
      </c>
    </row>
    <row r="13" spans="1:5">
      <c r="A13" s="519"/>
      <c r="B13" s="36" t="s">
        <v>651</v>
      </c>
      <c r="C13" s="36"/>
      <c r="D13" s="36">
        <v>2</v>
      </c>
      <c r="E13" s="36" t="s">
        <v>652</v>
      </c>
    </row>
    <row r="14" spans="1:5">
      <c r="A14" s="519"/>
      <c r="B14" s="36" t="s">
        <v>651</v>
      </c>
      <c r="C14" s="36"/>
      <c r="D14" s="36">
        <v>1</v>
      </c>
      <c r="E14" s="36" t="s">
        <v>648</v>
      </c>
    </row>
    <row r="15" spans="1:5">
      <c r="A15" s="519"/>
      <c r="B15" s="36" t="s">
        <v>653</v>
      </c>
      <c r="C15" s="36"/>
      <c r="D15" s="36">
        <v>2</v>
      </c>
      <c r="E15" s="36" t="s">
        <v>654</v>
      </c>
    </row>
    <row r="16" spans="1:5">
      <c r="A16" s="519"/>
      <c r="B16" s="36" t="s">
        <v>653</v>
      </c>
      <c r="C16" s="36"/>
      <c r="D16" s="36">
        <v>1</v>
      </c>
      <c r="E16" s="36" t="s">
        <v>648</v>
      </c>
    </row>
    <row r="17" spans="1:5">
      <c r="A17" s="519"/>
      <c r="B17" s="36" t="s">
        <v>655</v>
      </c>
      <c r="C17" s="36"/>
      <c r="D17" s="36">
        <v>2</v>
      </c>
      <c r="E17" s="36" t="s">
        <v>656</v>
      </c>
    </row>
    <row r="18" spans="1:5">
      <c r="A18" s="519"/>
      <c r="B18" s="36" t="s">
        <v>655</v>
      </c>
      <c r="C18" s="36"/>
      <c r="D18" s="36">
        <v>1</v>
      </c>
      <c r="E18" s="36" t="s">
        <v>648</v>
      </c>
    </row>
    <row r="19" spans="1:5">
      <c r="A19" s="519"/>
      <c r="B19" s="36" t="s">
        <v>657</v>
      </c>
      <c r="C19" s="36"/>
      <c r="D19" s="36">
        <v>2</v>
      </c>
      <c r="E19" s="36" t="s">
        <v>658</v>
      </c>
    </row>
    <row r="20" spans="1:5">
      <c r="A20" s="519"/>
      <c r="B20" s="36" t="s">
        <v>657</v>
      </c>
      <c r="C20" s="36"/>
      <c r="D20" s="36">
        <v>1</v>
      </c>
      <c r="E20" s="36" t="s">
        <v>648</v>
      </c>
    </row>
    <row r="21" spans="1:5">
      <c r="A21" s="519"/>
      <c r="B21" s="36" t="s">
        <v>659</v>
      </c>
      <c r="C21" s="36"/>
      <c r="D21" s="36">
        <v>1</v>
      </c>
      <c r="E21" s="36" t="s">
        <v>660</v>
      </c>
    </row>
    <row r="22" spans="1:5">
      <c r="A22" s="519"/>
      <c r="B22" s="36" t="s">
        <v>661</v>
      </c>
      <c r="C22" s="36"/>
      <c r="D22" s="36">
        <v>1</v>
      </c>
      <c r="E22" s="36" t="s">
        <v>662</v>
      </c>
    </row>
    <row r="23" spans="1:5">
      <c r="A23" s="519"/>
      <c r="B23" s="36" t="s">
        <v>663</v>
      </c>
      <c r="C23" s="36"/>
      <c r="D23" s="36">
        <v>1</v>
      </c>
      <c r="E23" s="36" t="s">
        <v>664</v>
      </c>
    </row>
    <row r="24" spans="1:5">
      <c r="A24" s="519" t="s">
        <v>641</v>
      </c>
      <c r="B24" s="36" t="s">
        <v>665</v>
      </c>
      <c r="C24" s="36"/>
      <c r="D24" s="36">
        <v>1</v>
      </c>
      <c r="E24" s="36" t="s">
        <v>666</v>
      </c>
    </row>
    <row r="25" spans="1:5">
      <c r="A25" s="519"/>
      <c r="B25" s="36" t="s">
        <v>667</v>
      </c>
      <c r="C25" s="36" t="s">
        <v>668</v>
      </c>
      <c r="D25" s="36">
        <v>2</v>
      </c>
      <c r="E25" s="36" t="s">
        <v>669</v>
      </c>
    </row>
    <row r="26" spans="1:5">
      <c r="A26" s="519"/>
      <c r="B26" s="36"/>
      <c r="C26" s="36" t="s">
        <v>670</v>
      </c>
      <c r="D26" s="36">
        <v>2</v>
      </c>
      <c r="E26" s="36" t="s">
        <v>671</v>
      </c>
    </row>
    <row r="27" spans="1:5" ht="158.4">
      <c r="A27" s="519"/>
      <c r="B27" s="36"/>
      <c r="C27" s="36" t="s">
        <v>672</v>
      </c>
      <c r="D27" s="36">
        <v>1</v>
      </c>
      <c r="E27" s="37" t="s">
        <v>673</v>
      </c>
    </row>
    <row r="28" spans="1:5">
      <c r="A28" s="519"/>
      <c r="B28" s="36" t="s">
        <v>674</v>
      </c>
      <c r="C28" s="36" t="s">
        <v>668</v>
      </c>
      <c r="D28" s="36">
        <v>2</v>
      </c>
      <c r="E28" s="36"/>
    </row>
    <row r="29" spans="1:5">
      <c r="A29" s="519"/>
      <c r="B29" s="36"/>
      <c r="C29" s="36" t="s">
        <v>670</v>
      </c>
      <c r="D29" s="36">
        <v>2</v>
      </c>
      <c r="E29" s="36" t="s">
        <v>671</v>
      </c>
    </row>
    <row r="30" spans="1:5" ht="129.6">
      <c r="A30" s="519"/>
      <c r="B30" s="36"/>
      <c r="C30" s="36" t="s">
        <v>672</v>
      </c>
      <c r="D30" s="36">
        <v>1</v>
      </c>
      <c r="E30" s="37" t="s">
        <v>675</v>
      </c>
    </row>
    <row r="31" spans="1:5">
      <c r="A31" s="519"/>
      <c r="B31" s="36" t="s">
        <v>676</v>
      </c>
      <c r="C31" s="36" t="s">
        <v>668</v>
      </c>
      <c r="D31" s="36">
        <v>2</v>
      </c>
      <c r="E31" s="36" t="s">
        <v>669</v>
      </c>
    </row>
    <row r="32" spans="1:5">
      <c r="A32" s="519"/>
      <c r="B32" s="36"/>
      <c r="C32" s="36" t="s">
        <v>670</v>
      </c>
      <c r="D32" s="36">
        <v>2</v>
      </c>
      <c r="E32" s="36" t="s">
        <v>671</v>
      </c>
    </row>
    <row r="33" spans="1:5" ht="158.4">
      <c r="A33" s="519" t="s">
        <v>641</v>
      </c>
      <c r="B33" s="36"/>
      <c r="C33" s="36" t="s">
        <v>672</v>
      </c>
      <c r="D33" s="36">
        <v>1</v>
      </c>
      <c r="E33" s="37" t="s">
        <v>673</v>
      </c>
    </row>
    <row r="34" spans="1:5">
      <c r="A34" s="519"/>
      <c r="B34" s="36" t="s">
        <v>677</v>
      </c>
      <c r="C34" s="36" t="s">
        <v>668</v>
      </c>
      <c r="D34" s="36">
        <v>2</v>
      </c>
      <c r="E34" s="36" t="s">
        <v>669</v>
      </c>
    </row>
    <row r="35" spans="1:5">
      <c r="A35" s="519"/>
      <c r="B35" s="36"/>
      <c r="C35" s="36" t="s">
        <v>670</v>
      </c>
      <c r="D35" s="36">
        <v>2</v>
      </c>
      <c r="E35" s="36" t="s">
        <v>671</v>
      </c>
    </row>
    <row r="36" spans="1:5" ht="158.4">
      <c r="A36" s="519"/>
      <c r="B36" s="36"/>
      <c r="C36" s="36" t="s">
        <v>672</v>
      </c>
      <c r="D36" s="36">
        <v>1</v>
      </c>
      <c r="E36" s="37" t="s">
        <v>673</v>
      </c>
    </row>
    <row r="37" spans="1:5">
      <c r="A37" s="519"/>
      <c r="B37" s="36" t="s">
        <v>678</v>
      </c>
      <c r="C37" s="36" t="s">
        <v>668</v>
      </c>
      <c r="D37" s="36">
        <v>2</v>
      </c>
      <c r="E37" s="36" t="s">
        <v>669</v>
      </c>
    </row>
    <row r="38" spans="1:5">
      <c r="A38" s="519"/>
      <c r="B38" s="36"/>
      <c r="C38" s="36" t="s">
        <v>670</v>
      </c>
      <c r="D38" s="36">
        <v>2</v>
      </c>
      <c r="E38" s="36" t="s">
        <v>671</v>
      </c>
    </row>
    <row r="39" spans="1:5" ht="158.4">
      <c r="A39" s="519" t="s">
        <v>641</v>
      </c>
      <c r="B39" s="36"/>
      <c r="C39" s="36" t="s">
        <v>672</v>
      </c>
      <c r="D39" s="36">
        <v>1</v>
      </c>
      <c r="E39" s="37" t="s">
        <v>673</v>
      </c>
    </row>
    <row r="40" spans="1:5">
      <c r="A40" s="519"/>
      <c r="B40" s="36" t="s">
        <v>679</v>
      </c>
      <c r="C40" s="36" t="s">
        <v>668</v>
      </c>
      <c r="D40" s="36">
        <v>2</v>
      </c>
      <c r="E40" s="36" t="s">
        <v>669</v>
      </c>
    </row>
    <row r="41" spans="1:5">
      <c r="A41" s="519"/>
      <c r="B41" s="36"/>
      <c r="C41" s="36" t="s">
        <v>670</v>
      </c>
      <c r="D41" s="36">
        <v>2</v>
      </c>
      <c r="E41" s="36" t="s">
        <v>671</v>
      </c>
    </row>
    <row r="42" spans="1:5" ht="158.4">
      <c r="A42" s="519"/>
      <c r="B42" s="36"/>
      <c r="C42" s="36" t="s">
        <v>672</v>
      </c>
      <c r="D42" s="36">
        <v>1</v>
      </c>
      <c r="E42" s="37" t="s">
        <v>673</v>
      </c>
    </row>
    <row r="43" spans="1:5">
      <c r="A43" s="36" t="s">
        <v>680</v>
      </c>
      <c r="B43" s="36"/>
      <c r="C43" s="36"/>
      <c r="D43" s="36">
        <v>50</v>
      </c>
      <c r="E43" s="36"/>
    </row>
    <row r="44" spans="1:5">
      <c r="A44" s="36" t="s">
        <v>681</v>
      </c>
      <c r="B44" s="36"/>
      <c r="C44" s="36"/>
      <c r="D44" s="36">
        <v>1</v>
      </c>
      <c r="E44" s="36" t="s">
        <v>682</v>
      </c>
    </row>
  </sheetData>
  <mergeCells count="5">
    <mergeCell ref="A1:E1"/>
    <mergeCell ref="A7:A23"/>
    <mergeCell ref="A24:A32"/>
    <mergeCell ref="A33:A38"/>
    <mergeCell ref="A39:A42"/>
  </mergeCells>
  <phoneticPr fontId="106" type="noConversion"/>
  <pageMargins left="0.7" right="0.7" top="0.75" bottom="0.75" header="0.3" footer="0.3"/>
  <pageSetup paperSize="9"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145" zoomScaleNormal="145" workbookViewId="0">
      <selection sqref="A1:E70"/>
    </sheetView>
  </sheetViews>
  <sheetFormatPr defaultColWidth="9" defaultRowHeight="14.4"/>
  <cols>
    <col min="3" max="3" width="13.109375" customWidth="1"/>
    <col min="5" max="5" width="74.33203125" customWidth="1"/>
  </cols>
  <sheetData>
    <row r="1" spans="1:5">
      <c r="A1" t="s">
        <v>631</v>
      </c>
      <c r="D1" t="s">
        <v>632</v>
      </c>
      <c r="E1" t="s">
        <v>633</v>
      </c>
    </row>
    <row r="2" spans="1:5">
      <c r="A2" t="s">
        <v>634</v>
      </c>
      <c r="D2">
        <v>1</v>
      </c>
      <c r="E2" t="s">
        <v>635</v>
      </c>
    </row>
    <row r="3" spans="1:5">
      <c r="A3" t="s">
        <v>636</v>
      </c>
      <c r="D3">
        <v>2</v>
      </c>
      <c r="E3" t="s">
        <v>637</v>
      </c>
    </row>
    <row r="4" spans="1:5" ht="28.8">
      <c r="A4" t="s">
        <v>8</v>
      </c>
      <c r="D4">
        <v>1</v>
      </c>
      <c r="E4" s="43" t="s">
        <v>638</v>
      </c>
    </row>
    <row r="5" spans="1:5" ht="72">
      <c r="A5" t="s">
        <v>639</v>
      </c>
      <c r="D5">
        <v>1</v>
      </c>
      <c r="E5" s="43" t="s">
        <v>683</v>
      </c>
    </row>
    <row r="6" spans="1:5">
      <c r="A6" s="520" t="s">
        <v>641</v>
      </c>
      <c r="B6" t="s">
        <v>684</v>
      </c>
      <c r="D6">
        <v>1</v>
      </c>
      <c r="E6" s="43" t="s">
        <v>685</v>
      </c>
    </row>
    <row r="7" spans="1:5">
      <c r="A7" s="520"/>
      <c r="B7" t="s">
        <v>686</v>
      </c>
      <c r="D7">
        <v>1</v>
      </c>
      <c r="E7" t="s">
        <v>687</v>
      </c>
    </row>
    <row r="8" spans="1:5">
      <c r="A8" s="520"/>
      <c r="B8" s="521" t="s">
        <v>688</v>
      </c>
      <c r="C8" t="s">
        <v>689</v>
      </c>
      <c r="D8">
        <v>1</v>
      </c>
      <c r="E8" t="s">
        <v>690</v>
      </c>
    </row>
    <row r="9" spans="1:5">
      <c r="A9" s="520"/>
      <c r="B9" s="521"/>
      <c r="C9" t="s">
        <v>642</v>
      </c>
      <c r="D9">
        <v>2</v>
      </c>
      <c r="E9" t="s">
        <v>691</v>
      </c>
    </row>
    <row r="10" spans="1:5">
      <c r="A10" s="520"/>
      <c r="B10" s="521"/>
      <c r="C10" t="s">
        <v>692</v>
      </c>
      <c r="D10">
        <v>2</v>
      </c>
      <c r="E10" t="s">
        <v>693</v>
      </c>
    </row>
    <row r="11" spans="1:5">
      <c r="A11" s="520"/>
      <c r="B11" s="521"/>
      <c r="C11" t="s">
        <v>646</v>
      </c>
      <c r="D11">
        <v>2</v>
      </c>
      <c r="E11" t="s">
        <v>647</v>
      </c>
    </row>
    <row r="12" spans="1:5">
      <c r="A12" s="520"/>
      <c r="B12" s="521"/>
      <c r="C12" t="s">
        <v>646</v>
      </c>
      <c r="D12">
        <v>1</v>
      </c>
      <c r="E12" t="s">
        <v>648</v>
      </c>
    </row>
    <row r="13" spans="1:5">
      <c r="A13" s="520"/>
      <c r="B13" s="521"/>
      <c r="C13" t="s">
        <v>649</v>
      </c>
      <c r="D13">
        <v>2</v>
      </c>
      <c r="E13" t="s">
        <v>650</v>
      </c>
    </row>
    <row r="14" spans="1:5">
      <c r="A14" s="520"/>
      <c r="B14" s="521"/>
      <c r="C14" t="s">
        <v>649</v>
      </c>
      <c r="D14">
        <v>1</v>
      </c>
      <c r="E14" t="s">
        <v>648</v>
      </c>
    </row>
    <row r="15" spans="1:5">
      <c r="A15" s="520"/>
      <c r="B15" s="521"/>
      <c r="C15" t="s">
        <v>651</v>
      </c>
      <c r="D15">
        <v>2</v>
      </c>
      <c r="E15" t="s">
        <v>652</v>
      </c>
    </row>
    <row r="16" spans="1:5">
      <c r="A16" s="520"/>
      <c r="B16" s="521"/>
      <c r="C16" t="s">
        <v>651</v>
      </c>
      <c r="D16">
        <v>1</v>
      </c>
      <c r="E16" t="s">
        <v>648</v>
      </c>
    </row>
    <row r="17" spans="1:5">
      <c r="A17" s="520"/>
      <c r="B17" s="521"/>
      <c r="C17" t="s">
        <v>653</v>
      </c>
      <c r="D17">
        <v>2</v>
      </c>
      <c r="E17" t="s">
        <v>654</v>
      </c>
    </row>
    <row r="18" spans="1:5">
      <c r="A18" s="520"/>
      <c r="B18" s="521"/>
      <c r="C18" t="s">
        <v>653</v>
      </c>
      <c r="D18">
        <v>1</v>
      </c>
      <c r="E18" t="s">
        <v>648</v>
      </c>
    </row>
    <row r="19" spans="1:5">
      <c r="A19" s="520"/>
      <c r="B19" s="521"/>
      <c r="C19" t="s">
        <v>655</v>
      </c>
      <c r="D19">
        <v>2</v>
      </c>
      <c r="E19" t="s">
        <v>656</v>
      </c>
    </row>
    <row r="20" spans="1:5">
      <c r="A20" s="520"/>
      <c r="B20" s="521"/>
      <c r="C20" t="s">
        <v>655</v>
      </c>
      <c r="D20">
        <v>1</v>
      </c>
      <c r="E20" t="s">
        <v>648</v>
      </c>
    </row>
    <row r="21" spans="1:5">
      <c r="A21" s="520"/>
      <c r="B21" s="521"/>
      <c r="C21" t="s">
        <v>657</v>
      </c>
      <c r="D21">
        <v>2</v>
      </c>
      <c r="E21" t="s">
        <v>658</v>
      </c>
    </row>
    <row r="22" spans="1:5">
      <c r="A22" s="520"/>
      <c r="B22" s="521"/>
      <c r="C22" t="s">
        <v>657</v>
      </c>
      <c r="D22">
        <v>1</v>
      </c>
      <c r="E22" t="s">
        <v>648</v>
      </c>
    </row>
    <row r="23" spans="1:5">
      <c r="A23" s="520"/>
      <c r="B23" s="521"/>
      <c r="C23" t="s">
        <v>694</v>
      </c>
      <c r="D23">
        <v>1</v>
      </c>
      <c r="E23" t="s">
        <v>695</v>
      </c>
    </row>
    <row r="24" spans="1:5">
      <c r="A24" s="520"/>
      <c r="B24" s="31" t="s">
        <v>696</v>
      </c>
      <c r="C24" s="521" t="s">
        <v>697</v>
      </c>
      <c r="D24" s="521"/>
      <c r="E24" s="521"/>
    </row>
    <row r="25" spans="1:5">
      <c r="A25" s="520"/>
      <c r="B25" s="31" t="s">
        <v>698</v>
      </c>
      <c r="C25" s="521"/>
      <c r="D25" s="521"/>
      <c r="E25" s="521"/>
    </row>
    <row r="26" spans="1:5">
      <c r="A26" s="520"/>
      <c r="B26" s="31" t="s">
        <v>699</v>
      </c>
      <c r="C26" s="521"/>
      <c r="D26" s="521"/>
      <c r="E26" s="521"/>
    </row>
    <row r="27" spans="1:5">
      <c r="A27" s="520"/>
      <c r="B27" s="31" t="s">
        <v>700</v>
      </c>
      <c r="C27" s="521"/>
      <c r="D27" s="521"/>
      <c r="E27" s="521"/>
    </row>
    <row r="28" spans="1:5">
      <c r="A28" s="520"/>
      <c r="B28" s="521" t="s">
        <v>701</v>
      </c>
      <c r="C28" t="s">
        <v>702</v>
      </c>
      <c r="D28">
        <v>1</v>
      </c>
      <c r="E28" t="s">
        <v>690</v>
      </c>
    </row>
    <row r="29" spans="1:5">
      <c r="A29" s="520"/>
      <c r="B29" s="521"/>
      <c r="C29" t="s">
        <v>642</v>
      </c>
      <c r="D29">
        <v>2</v>
      </c>
      <c r="E29" t="s">
        <v>691</v>
      </c>
    </row>
    <row r="30" spans="1:5">
      <c r="A30" s="520"/>
      <c r="B30" s="521"/>
      <c r="C30" t="s">
        <v>692</v>
      </c>
      <c r="D30">
        <v>2</v>
      </c>
      <c r="E30" t="s">
        <v>693</v>
      </c>
    </row>
    <row r="31" spans="1:5">
      <c r="A31" s="520"/>
      <c r="B31" s="521"/>
      <c r="C31" t="s">
        <v>703</v>
      </c>
      <c r="D31">
        <v>2</v>
      </c>
      <c r="E31" t="s">
        <v>647</v>
      </c>
    </row>
    <row r="32" spans="1:5">
      <c r="A32" s="520"/>
      <c r="B32" s="521"/>
      <c r="C32" t="s">
        <v>703</v>
      </c>
      <c r="D32">
        <v>1</v>
      </c>
      <c r="E32" t="s">
        <v>648</v>
      </c>
    </row>
    <row r="33" spans="1:5">
      <c r="A33" s="520"/>
      <c r="B33" s="521"/>
      <c r="C33" t="s">
        <v>704</v>
      </c>
      <c r="D33">
        <v>2</v>
      </c>
      <c r="E33" t="s">
        <v>650</v>
      </c>
    </row>
    <row r="34" spans="1:5">
      <c r="A34" s="520"/>
      <c r="B34" s="521"/>
      <c r="C34" t="s">
        <v>704</v>
      </c>
      <c r="D34">
        <v>1</v>
      </c>
      <c r="E34" t="s">
        <v>648</v>
      </c>
    </row>
    <row r="35" spans="1:5">
      <c r="A35" s="520"/>
      <c r="B35" s="521"/>
      <c r="C35" t="s">
        <v>705</v>
      </c>
      <c r="D35">
        <v>2</v>
      </c>
      <c r="E35" t="s">
        <v>652</v>
      </c>
    </row>
    <row r="36" spans="1:5">
      <c r="A36" s="520"/>
      <c r="B36" s="521"/>
      <c r="C36" t="s">
        <v>705</v>
      </c>
      <c r="D36">
        <v>1</v>
      </c>
      <c r="E36" t="s">
        <v>648</v>
      </c>
    </row>
    <row r="37" spans="1:5">
      <c r="A37" s="520"/>
      <c r="B37" s="521"/>
      <c r="C37" t="s">
        <v>706</v>
      </c>
      <c r="D37">
        <v>2</v>
      </c>
      <c r="E37" t="s">
        <v>654</v>
      </c>
    </row>
    <row r="38" spans="1:5">
      <c r="A38" s="520"/>
      <c r="B38" s="521"/>
      <c r="C38" t="s">
        <v>706</v>
      </c>
      <c r="D38">
        <v>1</v>
      </c>
      <c r="E38" t="s">
        <v>648</v>
      </c>
    </row>
    <row r="39" spans="1:5">
      <c r="A39" s="520"/>
      <c r="B39" s="521"/>
      <c r="C39" t="s">
        <v>707</v>
      </c>
      <c r="D39">
        <v>2</v>
      </c>
      <c r="E39" t="s">
        <v>656</v>
      </c>
    </row>
    <row r="40" spans="1:5">
      <c r="A40" s="520"/>
      <c r="B40" s="521"/>
      <c r="C40" t="s">
        <v>707</v>
      </c>
      <c r="D40">
        <v>1</v>
      </c>
      <c r="E40" t="s">
        <v>648</v>
      </c>
    </row>
    <row r="41" spans="1:5">
      <c r="A41" s="520"/>
      <c r="B41" s="521"/>
      <c r="C41" t="s">
        <v>708</v>
      </c>
      <c r="D41">
        <v>2</v>
      </c>
      <c r="E41" t="s">
        <v>658</v>
      </c>
    </row>
    <row r="42" spans="1:5">
      <c r="A42" s="520"/>
      <c r="B42" s="521"/>
      <c r="C42" t="s">
        <v>708</v>
      </c>
      <c r="D42">
        <v>1</v>
      </c>
      <c r="E42" t="s">
        <v>648</v>
      </c>
    </row>
    <row r="43" spans="1:5">
      <c r="A43" s="520"/>
      <c r="B43" s="521"/>
      <c r="C43" t="s">
        <v>694</v>
      </c>
      <c r="D43">
        <v>1</v>
      </c>
      <c r="E43" t="s">
        <v>695</v>
      </c>
    </row>
    <row r="44" spans="1:5">
      <c r="A44" s="520"/>
      <c r="B44" s="521"/>
      <c r="C44" t="s">
        <v>709</v>
      </c>
      <c r="D44">
        <v>1</v>
      </c>
      <c r="E44" t="s">
        <v>690</v>
      </c>
    </row>
    <row r="45" spans="1:5">
      <c r="A45" s="520"/>
      <c r="B45" s="521"/>
      <c r="C45" t="s">
        <v>710</v>
      </c>
      <c r="D45">
        <v>2</v>
      </c>
      <c r="E45" t="s">
        <v>647</v>
      </c>
    </row>
    <row r="46" spans="1:5">
      <c r="A46" s="520"/>
      <c r="B46" s="521"/>
      <c r="C46" t="s">
        <v>710</v>
      </c>
      <c r="D46">
        <v>1</v>
      </c>
      <c r="E46" t="s">
        <v>648</v>
      </c>
    </row>
    <row r="47" spans="1:5">
      <c r="A47" s="520"/>
      <c r="B47" s="521"/>
      <c r="C47" t="s">
        <v>710</v>
      </c>
      <c r="D47">
        <v>1</v>
      </c>
      <c r="E47" t="s">
        <v>711</v>
      </c>
    </row>
    <row r="48" spans="1:5">
      <c r="A48" s="520"/>
      <c r="B48" s="521"/>
      <c r="C48" t="s">
        <v>712</v>
      </c>
      <c r="D48">
        <v>2</v>
      </c>
      <c r="E48" t="s">
        <v>650</v>
      </c>
    </row>
    <row r="49" spans="1:5">
      <c r="A49" s="520"/>
      <c r="B49" s="521"/>
      <c r="C49" t="s">
        <v>712</v>
      </c>
      <c r="D49">
        <v>1</v>
      </c>
      <c r="E49" t="s">
        <v>648</v>
      </c>
    </row>
    <row r="50" spans="1:5">
      <c r="A50" s="520"/>
      <c r="B50" s="521"/>
      <c r="C50" t="s">
        <v>712</v>
      </c>
      <c r="D50">
        <v>1</v>
      </c>
      <c r="E50" t="s">
        <v>711</v>
      </c>
    </row>
    <row r="51" spans="1:5">
      <c r="A51" s="520"/>
      <c r="B51" s="521"/>
      <c r="C51" t="s">
        <v>713</v>
      </c>
      <c r="D51">
        <v>2</v>
      </c>
      <c r="E51" t="s">
        <v>652</v>
      </c>
    </row>
    <row r="52" spans="1:5">
      <c r="A52" s="520"/>
      <c r="B52" s="521"/>
      <c r="C52" t="s">
        <v>713</v>
      </c>
      <c r="D52">
        <v>1</v>
      </c>
      <c r="E52" t="s">
        <v>648</v>
      </c>
    </row>
    <row r="53" spans="1:5">
      <c r="A53" s="520"/>
      <c r="B53" s="521"/>
      <c r="C53" t="s">
        <v>713</v>
      </c>
      <c r="D53">
        <v>1</v>
      </c>
      <c r="E53" t="s">
        <v>711</v>
      </c>
    </row>
    <row r="54" spans="1:5">
      <c r="A54" s="520"/>
      <c r="B54" s="521"/>
      <c r="C54" t="s">
        <v>714</v>
      </c>
      <c r="D54">
        <v>2</v>
      </c>
      <c r="E54" t="s">
        <v>654</v>
      </c>
    </row>
    <row r="55" spans="1:5">
      <c r="A55" s="520"/>
      <c r="B55" s="521"/>
      <c r="C55" t="s">
        <v>714</v>
      </c>
      <c r="D55">
        <v>1</v>
      </c>
      <c r="E55" t="s">
        <v>648</v>
      </c>
    </row>
    <row r="56" spans="1:5">
      <c r="A56" s="520"/>
      <c r="B56" s="521"/>
      <c r="C56" t="s">
        <v>714</v>
      </c>
      <c r="D56">
        <v>1</v>
      </c>
      <c r="E56" t="s">
        <v>711</v>
      </c>
    </row>
    <row r="57" spans="1:5">
      <c r="A57" s="520"/>
      <c r="B57" s="521"/>
      <c r="C57" t="s">
        <v>715</v>
      </c>
      <c r="D57">
        <v>2</v>
      </c>
      <c r="E57" t="s">
        <v>656</v>
      </c>
    </row>
    <row r="58" spans="1:5">
      <c r="A58" s="520"/>
      <c r="B58" s="521"/>
      <c r="C58" t="s">
        <v>715</v>
      </c>
      <c r="D58">
        <v>1</v>
      </c>
      <c r="E58" t="s">
        <v>648</v>
      </c>
    </row>
    <row r="59" spans="1:5">
      <c r="A59" s="520"/>
      <c r="B59" s="521"/>
      <c r="C59" t="s">
        <v>715</v>
      </c>
      <c r="D59">
        <v>1</v>
      </c>
      <c r="E59" t="s">
        <v>711</v>
      </c>
    </row>
    <row r="60" spans="1:5">
      <c r="A60" s="520"/>
      <c r="B60" s="521"/>
      <c r="C60" t="s">
        <v>716</v>
      </c>
      <c r="D60">
        <v>2</v>
      </c>
      <c r="E60" t="s">
        <v>658</v>
      </c>
    </row>
    <row r="61" spans="1:5">
      <c r="A61" s="520"/>
      <c r="B61" s="521"/>
      <c r="C61" t="s">
        <v>716</v>
      </c>
      <c r="D61">
        <v>1</v>
      </c>
      <c r="E61" t="s">
        <v>648</v>
      </c>
    </row>
    <row r="62" spans="1:5">
      <c r="A62" s="520"/>
      <c r="B62" s="521"/>
      <c r="C62" t="s">
        <v>716</v>
      </c>
      <c r="D62">
        <v>1</v>
      </c>
      <c r="E62" t="s">
        <v>711</v>
      </c>
    </row>
    <row r="63" spans="1:5">
      <c r="A63" s="520"/>
      <c r="B63" s="521"/>
      <c r="C63" t="s">
        <v>694</v>
      </c>
      <c r="D63">
        <v>1</v>
      </c>
      <c r="E63" t="s">
        <v>695</v>
      </c>
    </row>
    <row r="64" spans="1:5">
      <c r="A64" s="520"/>
      <c r="B64" t="s">
        <v>717</v>
      </c>
      <c r="C64" s="521" t="s">
        <v>697</v>
      </c>
      <c r="D64" s="521"/>
      <c r="E64" s="521"/>
    </row>
    <row r="65" spans="1:5">
      <c r="A65" s="520"/>
      <c r="B65" t="s">
        <v>718</v>
      </c>
      <c r="C65" s="521"/>
      <c r="D65" s="521"/>
      <c r="E65" s="521"/>
    </row>
    <row r="66" spans="1:5">
      <c r="A66" s="520"/>
      <c r="B66" t="s">
        <v>719</v>
      </c>
      <c r="C66" s="521"/>
      <c r="D66" s="521"/>
      <c r="E66" s="521"/>
    </row>
    <row r="67" spans="1:5">
      <c r="A67" s="520"/>
      <c r="B67" t="s">
        <v>720</v>
      </c>
      <c r="C67" s="521"/>
      <c r="D67" s="521"/>
      <c r="E67" s="521"/>
    </row>
    <row r="68" spans="1:5">
      <c r="A68" t="s">
        <v>680</v>
      </c>
      <c r="D68">
        <v>50</v>
      </c>
    </row>
    <row r="69" spans="1:5">
      <c r="A69" t="s">
        <v>681</v>
      </c>
      <c r="D69">
        <v>1</v>
      </c>
      <c r="E69" t="s">
        <v>682</v>
      </c>
    </row>
  </sheetData>
  <mergeCells count="5">
    <mergeCell ref="A6:A67"/>
    <mergeCell ref="B8:B23"/>
    <mergeCell ref="B28:B63"/>
    <mergeCell ref="C24:E27"/>
    <mergeCell ref="C64:E67"/>
  </mergeCells>
  <phoneticPr fontId="10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19" workbookViewId="0">
      <selection activeCell="E29" sqref="E29"/>
    </sheetView>
  </sheetViews>
  <sheetFormatPr defaultColWidth="9" defaultRowHeight="14.4"/>
  <cols>
    <col min="1" max="1" width="23.21875" customWidth="1"/>
    <col min="5" max="5" width="84.6640625" customWidth="1"/>
  </cols>
  <sheetData>
    <row r="1" spans="1:5">
      <c r="A1" t="s">
        <v>631</v>
      </c>
      <c r="D1" t="s">
        <v>632</v>
      </c>
      <c r="E1" t="s">
        <v>633</v>
      </c>
    </row>
    <row r="2" spans="1:5">
      <c r="A2" t="s">
        <v>634</v>
      </c>
      <c r="D2">
        <v>1</v>
      </c>
      <c r="E2" t="s">
        <v>635</v>
      </c>
    </row>
    <row r="3" spans="1:5">
      <c r="A3" t="s">
        <v>636</v>
      </c>
      <c r="D3">
        <v>2</v>
      </c>
      <c r="E3" t="s">
        <v>637</v>
      </c>
    </row>
    <row r="4" spans="1:5" ht="54" customHeight="1">
      <c r="A4" t="s">
        <v>8</v>
      </c>
      <c r="D4">
        <v>1</v>
      </c>
      <c r="E4" s="43" t="s">
        <v>638</v>
      </c>
    </row>
    <row r="5" spans="1:5" ht="40.5" customHeight="1">
      <c r="A5" t="s">
        <v>721</v>
      </c>
      <c r="D5">
        <v>1</v>
      </c>
      <c r="E5" s="43" t="s">
        <v>722</v>
      </c>
    </row>
    <row r="6" spans="1:5">
      <c r="A6" t="s">
        <v>723</v>
      </c>
      <c r="D6">
        <v>1</v>
      </c>
      <c r="E6" s="43" t="s">
        <v>722</v>
      </c>
    </row>
    <row r="7" spans="1:5" ht="129.6">
      <c r="A7" t="s">
        <v>639</v>
      </c>
      <c r="D7">
        <v>1</v>
      </c>
      <c r="E7" s="43" t="s">
        <v>640</v>
      </c>
    </row>
    <row r="8" spans="1:5">
      <c r="A8" s="520" t="s">
        <v>724</v>
      </c>
      <c r="B8" t="s">
        <v>686</v>
      </c>
      <c r="D8">
        <v>1</v>
      </c>
      <c r="E8" t="s">
        <v>687</v>
      </c>
    </row>
    <row r="9" spans="1:5">
      <c r="A9" s="520"/>
      <c r="B9" s="521" t="s">
        <v>725</v>
      </c>
      <c r="C9" t="s">
        <v>689</v>
      </c>
      <c r="D9">
        <v>1</v>
      </c>
      <c r="E9" t="s">
        <v>690</v>
      </c>
    </row>
    <row r="10" spans="1:5">
      <c r="A10" s="520"/>
      <c r="B10" s="521"/>
      <c r="C10" t="s">
        <v>642</v>
      </c>
      <c r="D10">
        <v>2</v>
      </c>
      <c r="E10" t="s">
        <v>691</v>
      </c>
    </row>
    <row r="11" spans="1:5">
      <c r="A11" s="520"/>
      <c r="B11" s="521"/>
      <c r="C11" t="s">
        <v>692</v>
      </c>
      <c r="D11">
        <v>2</v>
      </c>
      <c r="E11" t="s">
        <v>693</v>
      </c>
    </row>
    <row r="12" spans="1:5">
      <c r="A12" s="520"/>
      <c r="B12" s="521"/>
      <c r="C12" t="s">
        <v>646</v>
      </c>
      <c r="D12">
        <v>2</v>
      </c>
      <c r="E12" t="s">
        <v>647</v>
      </c>
    </row>
    <row r="13" spans="1:5">
      <c r="A13" s="520"/>
      <c r="B13" s="521"/>
      <c r="C13" t="s">
        <v>646</v>
      </c>
      <c r="D13">
        <v>1</v>
      </c>
      <c r="E13" t="s">
        <v>648</v>
      </c>
    </row>
    <row r="14" spans="1:5">
      <c r="A14" s="520"/>
      <c r="B14" s="521"/>
      <c r="C14" t="s">
        <v>649</v>
      </c>
      <c r="D14">
        <v>2</v>
      </c>
      <c r="E14" t="s">
        <v>650</v>
      </c>
    </row>
    <row r="15" spans="1:5">
      <c r="A15" s="520"/>
      <c r="B15" s="521"/>
      <c r="C15" t="s">
        <v>649</v>
      </c>
      <c r="D15">
        <v>1</v>
      </c>
      <c r="E15" t="s">
        <v>648</v>
      </c>
    </row>
    <row r="16" spans="1:5">
      <c r="A16" s="520"/>
      <c r="B16" s="521"/>
      <c r="C16" t="s">
        <v>651</v>
      </c>
      <c r="D16">
        <v>2</v>
      </c>
      <c r="E16" t="s">
        <v>652</v>
      </c>
    </row>
    <row r="17" spans="1:5">
      <c r="A17" s="520"/>
      <c r="B17" s="521"/>
      <c r="C17" t="s">
        <v>651</v>
      </c>
      <c r="D17">
        <v>1</v>
      </c>
      <c r="E17" t="s">
        <v>648</v>
      </c>
    </row>
    <row r="18" spans="1:5">
      <c r="A18" s="520"/>
      <c r="B18" s="521"/>
      <c r="C18" t="s">
        <v>653</v>
      </c>
      <c r="D18">
        <v>2</v>
      </c>
      <c r="E18" t="s">
        <v>654</v>
      </c>
    </row>
    <row r="19" spans="1:5">
      <c r="A19" s="520"/>
      <c r="B19" s="521"/>
      <c r="C19" t="s">
        <v>653</v>
      </c>
      <c r="D19">
        <v>1</v>
      </c>
      <c r="E19" t="s">
        <v>648</v>
      </c>
    </row>
    <row r="20" spans="1:5">
      <c r="A20" s="520"/>
      <c r="B20" s="521"/>
      <c r="C20" t="s">
        <v>655</v>
      </c>
      <c r="D20">
        <v>2</v>
      </c>
      <c r="E20" t="s">
        <v>656</v>
      </c>
    </row>
    <row r="21" spans="1:5">
      <c r="A21" s="520"/>
      <c r="B21" s="521"/>
      <c r="C21" t="s">
        <v>655</v>
      </c>
      <c r="D21">
        <v>1</v>
      </c>
      <c r="E21" t="s">
        <v>648</v>
      </c>
    </row>
    <row r="22" spans="1:5">
      <c r="A22" s="520"/>
      <c r="B22" s="521"/>
      <c r="C22" t="s">
        <v>657</v>
      </c>
      <c r="D22">
        <v>2</v>
      </c>
      <c r="E22" t="s">
        <v>658</v>
      </c>
    </row>
    <row r="23" spans="1:5">
      <c r="A23" s="520"/>
      <c r="B23" s="521"/>
      <c r="C23" t="s">
        <v>657</v>
      </c>
      <c r="D23">
        <v>1</v>
      </c>
      <c r="E23" t="s">
        <v>648</v>
      </c>
    </row>
    <row r="24" spans="1:5">
      <c r="A24" s="520"/>
      <c r="B24" s="521"/>
      <c r="C24" t="s">
        <v>694</v>
      </c>
      <c r="D24">
        <v>1</v>
      </c>
      <c r="E24" t="s">
        <v>695</v>
      </c>
    </row>
    <row r="25" spans="1:5">
      <c r="A25" s="44"/>
      <c r="B25" s="31" t="s">
        <v>726</v>
      </c>
      <c r="C25" s="521" t="s">
        <v>697</v>
      </c>
      <c r="D25" s="521"/>
      <c r="E25" s="521"/>
    </row>
    <row r="26" spans="1:5">
      <c r="A26" s="44"/>
      <c r="B26" s="31" t="s">
        <v>727</v>
      </c>
      <c r="C26" s="521"/>
      <c r="D26" s="521"/>
      <c r="E26" s="521"/>
    </row>
    <row r="27" spans="1:5">
      <c r="A27" s="44"/>
      <c r="B27" s="31" t="s">
        <v>728</v>
      </c>
      <c r="C27" s="521"/>
      <c r="D27" s="521"/>
      <c r="E27" s="521"/>
    </row>
    <row r="28" spans="1:5">
      <c r="A28" s="44"/>
      <c r="B28" s="31" t="s">
        <v>729</v>
      </c>
      <c r="C28" s="521"/>
      <c r="D28" s="521"/>
      <c r="E28" s="521"/>
    </row>
    <row r="29" spans="1:5">
      <c r="A29" s="521" t="s">
        <v>730</v>
      </c>
      <c r="B29" t="s">
        <v>731</v>
      </c>
      <c r="D29">
        <v>1</v>
      </c>
      <c r="E29" s="45" t="s">
        <v>732</v>
      </c>
    </row>
    <row r="30" spans="1:5">
      <c r="A30" s="521"/>
      <c r="B30" s="521" t="s">
        <v>725</v>
      </c>
      <c r="C30" t="s">
        <v>689</v>
      </c>
      <c r="D30">
        <v>1</v>
      </c>
      <c r="E30" t="s">
        <v>690</v>
      </c>
    </row>
    <row r="31" spans="1:5">
      <c r="A31" s="521"/>
      <c r="B31" s="521"/>
      <c r="C31" t="s">
        <v>642</v>
      </c>
      <c r="D31">
        <v>2</v>
      </c>
      <c r="E31" t="s">
        <v>691</v>
      </c>
    </row>
    <row r="32" spans="1:5">
      <c r="A32" s="521"/>
      <c r="B32" s="521"/>
      <c r="C32" t="s">
        <v>692</v>
      </c>
      <c r="D32">
        <v>2</v>
      </c>
      <c r="E32" t="s">
        <v>693</v>
      </c>
    </row>
    <row r="33" spans="1:5">
      <c r="A33" s="521"/>
      <c r="B33" s="521"/>
      <c r="C33" t="s">
        <v>646</v>
      </c>
      <c r="D33">
        <v>2</v>
      </c>
      <c r="E33" t="s">
        <v>647</v>
      </c>
    </row>
    <row r="34" spans="1:5">
      <c r="A34" s="521"/>
      <c r="B34" s="521"/>
      <c r="C34" t="s">
        <v>646</v>
      </c>
      <c r="D34">
        <v>1</v>
      </c>
      <c r="E34" t="s">
        <v>648</v>
      </c>
    </row>
    <row r="35" spans="1:5">
      <c r="A35" s="521"/>
      <c r="B35" s="521"/>
      <c r="C35" t="s">
        <v>649</v>
      </c>
      <c r="D35">
        <v>2</v>
      </c>
      <c r="E35" t="s">
        <v>650</v>
      </c>
    </row>
    <row r="36" spans="1:5">
      <c r="A36" s="521"/>
      <c r="B36" s="521"/>
      <c r="C36" t="s">
        <v>649</v>
      </c>
      <c r="D36">
        <v>1</v>
      </c>
      <c r="E36" t="s">
        <v>648</v>
      </c>
    </row>
    <row r="37" spans="1:5">
      <c r="A37" s="521"/>
      <c r="B37" s="521"/>
      <c r="C37" t="s">
        <v>651</v>
      </c>
      <c r="D37">
        <v>2</v>
      </c>
      <c r="E37" t="s">
        <v>652</v>
      </c>
    </row>
    <row r="38" spans="1:5">
      <c r="A38" s="521"/>
      <c r="B38" s="521"/>
      <c r="C38" t="s">
        <v>651</v>
      </c>
      <c r="D38">
        <v>1</v>
      </c>
      <c r="E38" t="s">
        <v>648</v>
      </c>
    </row>
    <row r="39" spans="1:5">
      <c r="A39" s="521"/>
      <c r="B39" s="521"/>
      <c r="C39" t="s">
        <v>653</v>
      </c>
      <c r="D39">
        <v>2</v>
      </c>
      <c r="E39" t="s">
        <v>654</v>
      </c>
    </row>
    <row r="40" spans="1:5">
      <c r="A40" s="521"/>
      <c r="B40" s="521"/>
      <c r="C40" t="s">
        <v>653</v>
      </c>
      <c r="D40">
        <v>1</v>
      </c>
      <c r="E40" t="s">
        <v>648</v>
      </c>
    </row>
    <row r="41" spans="1:5">
      <c r="A41" s="521"/>
      <c r="B41" s="521"/>
      <c r="C41" t="s">
        <v>655</v>
      </c>
      <c r="D41">
        <v>2</v>
      </c>
      <c r="E41" t="s">
        <v>656</v>
      </c>
    </row>
    <row r="42" spans="1:5">
      <c r="A42" s="521"/>
      <c r="B42" s="521"/>
      <c r="C42" t="s">
        <v>655</v>
      </c>
      <c r="D42">
        <v>1</v>
      </c>
      <c r="E42" t="s">
        <v>648</v>
      </c>
    </row>
    <row r="43" spans="1:5">
      <c r="A43" s="521"/>
      <c r="B43" s="521"/>
      <c r="C43" t="s">
        <v>657</v>
      </c>
      <c r="D43">
        <v>2</v>
      </c>
      <c r="E43" t="s">
        <v>658</v>
      </c>
    </row>
    <row r="44" spans="1:5">
      <c r="A44" s="521"/>
      <c r="B44" s="521"/>
      <c r="C44" t="s">
        <v>657</v>
      </c>
      <c r="D44">
        <v>1</v>
      </c>
      <c r="E44" t="s">
        <v>648</v>
      </c>
    </row>
    <row r="45" spans="1:5">
      <c r="A45" s="521"/>
      <c r="B45" s="521"/>
      <c r="C45" t="s">
        <v>694</v>
      </c>
      <c r="D45">
        <v>1</v>
      </c>
      <c r="E45" t="s">
        <v>695</v>
      </c>
    </row>
    <row r="46" spans="1:5">
      <c r="A46" s="521"/>
      <c r="B46" s="31" t="s">
        <v>726</v>
      </c>
      <c r="C46" s="521" t="s">
        <v>697</v>
      </c>
      <c r="D46" s="521"/>
      <c r="E46" s="521"/>
    </row>
    <row r="47" spans="1:5">
      <c r="A47" s="521"/>
      <c r="B47" s="31" t="s">
        <v>727</v>
      </c>
      <c r="C47" s="521"/>
      <c r="D47" s="521"/>
      <c r="E47" s="521"/>
    </row>
    <row r="48" spans="1:5">
      <c r="A48" s="521"/>
      <c r="B48" s="31" t="s">
        <v>728</v>
      </c>
      <c r="C48" s="521"/>
      <c r="D48" s="521"/>
      <c r="E48" s="521"/>
    </row>
    <row r="49" spans="1:5">
      <c r="A49" s="521"/>
      <c r="B49" s="31" t="s">
        <v>729</v>
      </c>
      <c r="C49" s="521"/>
      <c r="D49" s="521"/>
      <c r="E49" s="521"/>
    </row>
    <row r="50" spans="1:5">
      <c r="A50" t="s">
        <v>680</v>
      </c>
      <c r="D50">
        <v>50</v>
      </c>
    </row>
    <row r="51" spans="1:5">
      <c r="A51" t="s">
        <v>681</v>
      </c>
      <c r="D51">
        <v>1</v>
      </c>
      <c r="E51" t="s">
        <v>682</v>
      </c>
    </row>
  </sheetData>
  <mergeCells count="6">
    <mergeCell ref="A8:A24"/>
    <mergeCell ref="A29:A49"/>
    <mergeCell ref="B9:B24"/>
    <mergeCell ref="B30:B45"/>
    <mergeCell ref="C25:E28"/>
    <mergeCell ref="C46:E49"/>
  </mergeCells>
  <phoneticPr fontId="10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E9" sqref="E9:E11"/>
    </sheetView>
  </sheetViews>
  <sheetFormatPr defaultColWidth="9" defaultRowHeight="14.4"/>
  <cols>
    <col min="1" max="1" width="17.109375" customWidth="1"/>
    <col min="5" max="5" width="62" customWidth="1"/>
  </cols>
  <sheetData>
    <row r="1" spans="1:5">
      <c r="A1" t="s">
        <v>631</v>
      </c>
      <c r="D1" t="s">
        <v>632</v>
      </c>
      <c r="E1" t="s">
        <v>633</v>
      </c>
    </row>
    <row r="2" spans="1:5">
      <c r="A2" t="s">
        <v>634</v>
      </c>
      <c r="D2">
        <v>1</v>
      </c>
      <c r="E2" t="s">
        <v>635</v>
      </c>
    </row>
    <row r="3" spans="1:5">
      <c r="A3" t="s">
        <v>636</v>
      </c>
      <c r="D3">
        <v>2</v>
      </c>
      <c r="E3" t="s">
        <v>637</v>
      </c>
    </row>
    <row r="4" spans="1:5" ht="28.8">
      <c r="A4" t="s">
        <v>8</v>
      </c>
      <c r="D4">
        <v>1</v>
      </c>
      <c r="E4" s="43" t="s">
        <v>638</v>
      </c>
    </row>
    <row r="5" spans="1:5">
      <c r="A5" t="s">
        <v>721</v>
      </c>
      <c r="D5">
        <v>1</v>
      </c>
      <c r="E5" s="43" t="s">
        <v>722</v>
      </c>
    </row>
    <row r="6" spans="1:5">
      <c r="A6" t="s">
        <v>723</v>
      </c>
      <c r="D6">
        <v>1</v>
      </c>
      <c r="E6" s="43" t="s">
        <v>722</v>
      </c>
    </row>
    <row r="7" spans="1:5" ht="129.6">
      <c r="A7" t="s">
        <v>639</v>
      </c>
      <c r="D7">
        <v>1</v>
      </c>
      <c r="E7" s="43" t="s">
        <v>640</v>
      </c>
    </row>
    <row r="8" spans="1:5">
      <c r="A8" t="s">
        <v>733</v>
      </c>
      <c r="E8" s="43" t="s">
        <v>734</v>
      </c>
    </row>
    <row r="9" spans="1:5">
      <c r="A9" s="520" t="s">
        <v>735</v>
      </c>
      <c r="B9" s="521" t="s">
        <v>736</v>
      </c>
      <c r="C9" t="s">
        <v>737</v>
      </c>
      <c r="D9">
        <v>2</v>
      </c>
      <c r="E9" t="s">
        <v>738</v>
      </c>
    </row>
    <row r="10" spans="1:5">
      <c r="A10" s="520"/>
      <c r="B10" s="521"/>
      <c r="C10" t="s">
        <v>739</v>
      </c>
      <c r="D10">
        <v>2</v>
      </c>
      <c r="E10" t="s">
        <v>738</v>
      </c>
    </row>
    <row r="11" spans="1:5">
      <c r="A11" s="520"/>
      <c r="B11" s="521"/>
      <c r="C11" t="s">
        <v>740</v>
      </c>
      <c r="D11">
        <v>2</v>
      </c>
      <c r="E11" t="s">
        <v>738</v>
      </c>
    </row>
    <row r="12" spans="1:5">
      <c r="A12" s="520"/>
      <c r="B12" s="521" t="s">
        <v>741</v>
      </c>
      <c r="C12" t="s">
        <v>737</v>
      </c>
      <c r="D12">
        <v>2</v>
      </c>
      <c r="E12" t="s">
        <v>738</v>
      </c>
    </row>
    <row r="13" spans="1:5">
      <c r="A13" s="520"/>
      <c r="B13" s="521"/>
      <c r="C13" t="s">
        <v>739</v>
      </c>
      <c r="D13">
        <v>2</v>
      </c>
      <c r="E13" t="s">
        <v>738</v>
      </c>
    </row>
    <row r="14" spans="1:5">
      <c r="A14" s="520"/>
      <c r="B14" s="521"/>
      <c r="C14" t="s">
        <v>740</v>
      </c>
      <c r="D14">
        <v>2</v>
      </c>
      <c r="E14" t="s">
        <v>738</v>
      </c>
    </row>
    <row r="15" spans="1:5">
      <c r="A15" s="520" t="s">
        <v>742</v>
      </c>
      <c r="B15" s="521" t="s">
        <v>736</v>
      </c>
      <c r="C15" t="s">
        <v>737</v>
      </c>
      <c r="D15">
        <v>2</v>
      </c>
      <c r="E15" t="s">
        <v>738</v>
      </c>
    </row>
    <row r="16" spans="1:5">
      <c r="A16" s="520"/>
      <c r="B16" s="521"/>
      <c r="C16" t="s">
        <v>739</v>
      </c>
      <c r="D16">
        <v>2</v>
      </c>
      <c r="E16" t="s">
        <v>738</v>
      </c>
    </row>
    <row r="17" spans="1:5">
      <c r="A17" s="520"/>
      <c r="B17" s="521"/>
      <c r="C17" t="s">
        <v>740</v>
      </c>
      <c r="D17">
        <v>2</v>
      </c>
      <c r="E17" t="s">
        <v>738</v>
      </c>
    </row>
    <row r="18" spans="1:5">
      <c r="A18" s="520"/>
      <c r="B18" s="521" t="s">
        <v>741</v>
      </c>
      <c r="C18" t="s">
        <v>737</v>
      </c>
      <c r="D18">
        <v>2</v>
      </c>
      <c r="E18" t="s">
        <v>738</v>
      </c>
    </row>
    <row r="19" spans="1:5">
      <c r="A19" s="520"/>
      <c r="B19" s="521"/>
      <c r="C19" t="s">
        <v>739</v>
      </c>
      <c r="D19">
        <v>2</v>
      </c>
      <c r="E19" t="s">
        <v>738</v>
      </c>
    </row>
    <row r="20" spans="1:5">
      <c r="A20" s="520"/>
      <c r="B20" s="521"/>
      <c r="C20" t="s">
        <v>740</v>
      </c>
      <c r="D20">
        <v>2</v>
      </c>
      <c r="E20" t="s">
        <v>738</v>
      </c>
    </row>
    <row r="21" spans="1:5">
      <c r="A21" s="520" t="s">
        <v>743</v>
      </c>
      <c r="B21" s="521" t="s">
        <v>736</v>
      </c>
      <c r="C21" t="s">
        <v>737</v>
      </c>
      <c r="D21">
        <v>2</v>
      </c>
      <c r="E21" t="s">
        <v>738</v>
      </c>
    </row>
    <row r="22" spans="1:5">
      <c r="A22" s="520"/>
      <c r="B22" s="521"/>
      <c r="C22" t="s">
        <v>739</v>
      </c>
      <c r="D22">
        <v>2</v>
      </c>
      <c r="E22" t="s">
        <v>738</v>
      </c>
    </row>
    <row r="23" spans="1:5">
      <c r="A23" s="520"/>
      <c r="B23" s="521"/>
      <c r="C23" t="s">
        <v>740</v>
      </c>
      <c r="D23">
        <v>2</v>
      </c>
      <c r="E23" t="s">
        <v>738</v>
      </c>
    </row>
    <row r="24" spans="1:5">
      <c r="A24" s="520"/>
      <c r="B24" s="521" t="s">
        <v>741</v>
      </c>
      <c r="C24" t="s">
        <v>737</v>
      </c>
      <c r="D24">
        <v>2</v>
      </c>
      <c r="E24" t="s">
        <v>738</v>
      </c>
    </row>
    <row r="25" spans="1:5">
      <c r="A25" s="520"/>
      <c r="B25" s="521"/>
      <c r="C25" t="s">
        <v>739</v>
      </c>
      <c r="D25">
        <v>2</v>
      </c>
      <c r="E25" t="s">
        <v>738</v>
      </c>
    </row>
    <row r="26" spans="1:5">
      <c r="A26" s="520"/>
      <c r="B26" s="521"/>
      <c r="C26" t="s">
        <v>740</v>
      </c>
      <c r="D26">
        <v>2</v>
      </c>
      <c r="E26" t="s">
        <v>738</v>
      </c>
    </row>
    <row r="27" spans="1:5">
      <c r="A27" t="s">
        <v>680</v>
      </c>
      <c r="D27">
        <v>50</v>
      </c>
    </row>
    <row r="28" spans="1:5">
      <c r="A28" t="s">
        <v>681</v>
      </c>
      <c r="D28">
        <v>1</v>
      </c>
      <c r="E28" t="s">
        <v>682</v>
      </c>
    </row>
  </sheetData>
  <mergeCells count="9">
    <mergeCell ref="A9:A14"/>
    <mergeCell ref="A15:A20"/>
    <mergeCell ref="A21:A26"/>
    <mergeCell ref="B9:B11"/>
    <mergeCell ref="B12:B14"/>
    <mergeCell ref="B15:B17"/>
    <mergeCell ref="B18:B20"/>
    <mergeCell ref="B21:B23"/>
    <mergeCell ref="B24:B26"/>
  </mergeCells>
  <phoneticPr fontId="106"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9"/>
  <sheetViews>
    <sheetView workbookViewId="0">
      <selection activeCell="E13" sqref="E13"/>
    </sheetView>
  </sheetViews>
  <sheetFormatPr defaultColWidth="9" defaultRowHeight="14.4"/>
  <cols>
    <col min="2" max="2" width="24" customWidth="1"/>
    <col min="3" max="3" width="40" customWidth="1"/>
    <col min="4" max="4" width="46.44140625" customWidth="1"/>
    <col min="5" max="5" width="74" customWidth="1"/>
    <col min="6" max="6" width="9" style="33"/>
    <col min="7" max="7" width="12.33203125" style="33" customWidth="1"/>
    <col min="8" max="8" width="14.44140625" style="33" customWidth="1"/>
    <col min="9" max="9" width="40.77734375" style="33" customWidth="1"/>
    <col min="10" max="10" width="36.77734375" style="33" customWidth="1"/>
    <col min="11" max="11" width="4.88671875" style="33" customWidth="1"/>
    <col min="12" max="12" width="4.77734375" style="33" customWidth="1"/>
    <col min="13" max="16" width="9" style="33"/>
  </cols>
  <sheetData>
    <row r="1" spans="1:16">
      <c r="A1" s="522" t="s">
        <v>744</v>
      </c>
      <c r="B1" s="522"/>
      <c r="C1" s="522"/>
      <c r="D1" s="522"/>
      <c r="E1" s="522"/>
    </row>
    <row r="2" spans="1:16" s="25" customFormat="1">
      <c r="A2" s="27" t="s">
        <v>631</v>
      </c>
      <c r="B2" s="27"/>
      <c r="C2" s="27"/>
      <c r="D2" s="27" t="s">
        <v>632</v>
      </c>
      <c r="E2" s="27" t="s">
        <v>633</v>
      </c>
    </row>
    <row r="3" spans="1:16" s="26" customFormat="1">
      <c r="A3" s="32" t="s">
        <v>634</v>
      </c>
      <c r="B3" s="32"/>
      <c r="C3" s="32"/>
      <c r="D3" s="32">
        <v>1</v>
      </c>
      <c r="E3" s="32" t="s">
        <v>635</v>
      </c>
      <c r="F3" s="33"/>
      <c r="G3" s="33"/>
      <c r="H3" s="33"/>
      <c r="I3" s="33"/>
      <c r="J3" s="33"/>
      <c r="K3" s="33"/>
      <c r="L3" s="33"/>
      <c r="M3" s="33"/>
      <c r="N3" s="33"/>
      <c r="O3" s="33"/>
      <c r="P3" s="33"/>
    </row>
    <row r="4" spans="1:16">
      <c r="A4" s="32" t="s">
        <v>636</v>
      </c>
      <c r="B4" s="32"/>
      <c r="C4" s="32"/>
      <c r="D4" s="32">
        <v>2</v>
      </c>
      <c r="E4" s="32" t="s">
        <v>637</v>
      </c>
    </row>
    <row r="5" spans="1:16" s="26" customFormat="1" ht="28.8">
      <c r="A5" s="32" t="s">
        <v>8</v>
      </c>
      <c r="B5" s="32"/>
      <c r="C5" s="32"/>
      <c r="D5" s="32">
        <v>1</v>
      </c>
      <c r="E5" s="38" t="s">
        <v>638</v>
      </c>
      <c r="F5" s="33"/>
      <c r="G5" s="33"/>
      <c r="H5" s="33"/>
      <c r="I5" s="33"/>
      <c r="J5" s="33"/>
      <c r="K5" s="33"/>
      <c r="L5" s="33"/>
      <c r="M5" s="33"/>
      <c r="N5" s="33"/>
      <c r="O5" s="33"/>
      <c r="P5" s="33"/>
    </row>
    <row r="6" spans="1:16" s="26" customFormat="1">
      <c r="A6" s="32" t="s">
        <v>745</v>
      </c>
      <c r="B6" s="32"/>
      <c r="C6" s="32"/>
      <c r="D6" s="32">
        <v>1</v>
      </c>
      <c r="E6" s="32" t="s">
        <v>746</v>
      </c>
      <c r="F6" s="33"/>
      <c r="G6" s="33"/>
      <c r="H6" s="33"/>
      <c r="I6" s="33"/>
      <c r="J6" s="33"/>
      <c r="K6" s="33"/>
      <c r="L6" s="33"/>
      <c r="M6" s="33"/>
      <c r="N6" s="33"/>
      <c r="O6" s="33"/>
      <c r="P6" s="33"/>
    </row>
    <row r="7" spans="1:16" s="26" customFormat="1">
      <c r="A7" s="32" t="s">
        <v>747</v>
      </c>
      <c r="B7" s="32"/>
      <c r="C7" s="32"/>
      <c r="D7" s="32">
        <v>1</v>
      </c>
      <c r="E7" s="32" t="s">
        <v>746</v>
      </c>
      <c r="F7" s="33"/>
      <c r="G7" s="33"/>
      <c r="H7" s="33"/>
      <c r="I7" s="33"/>
      <c r="J7" s="33"/>
      <c r="K7" s="33"/>
      <c r="L7" s="33"/>
      <c r="M7" s="33"/>
      <c r="N7" s="33"/>
      <c r="O7" s="33"/>
      <c r="P7" s="33"/>
    </row>
    <row r="8" spans="1:16" s="26" customFormat="1" ht="15.6">
      <c r="A8" s="524" t="s">
        <v>748</v>
      </c>
      <c r="B8" s="39" t="s">
        <v>749</v>
      </c>
      <c r="C8" s="32"/>
      <c r="D8" s="32">
        <v>1</v>
      </c>
      <c r="E8" s="38" t="s">
        <v>750</v>
      </c>
      <c r="F8" s="33"/>
      <c r="G8" s="33"/>
      <c r="H8" s="33"/>
      <c r="I8" s="33"/>
      <c r="J8" s="33"/>
      <c r="K8" s="33"/>
      <c r="L8" s="33"/>
      <c r="M8" s="33"/>
      <c r="N8" s="33"/>
      <c r="O8" s="33"/>
      <c r="P8" s="33"/>
    </row>
    <row r="9" spans="1:16" s="26" customFormat="1" ht="13.5" customHeight="1">
      <c r="A9" s="524"/>
      <c r="B9" s="529" t="s">
        <v>871</v>
      </c>
      <c r="C9" s="32"/>
      <c r="D9" s="32">
        <v>2</v>
      </c>
      <c r="E9" s="33" t="s">
        <v>769</v>
      </c>
      <c r="F9" s="33"/>
      <c r="G9" s="35"/>
      <c r="H9" s="35"/>
      <c r="I9" s="35"/>
      <c r="J9" s="33"/>
      <c r="K9" s="33"/>
      <c r="L9" s="33"/>
      <c r="M9" s="33"/>
      <c r="N9" s="33"/>
      <c r="O9" s="33"/>
      <c r="P9" s="33"/>
    </row>
    <row r="10" spans="1:16" s="26" customFormat="1" ht="13.5" customHeight="1">
      <c r="A10" s="524"/>
      <c r="B10" s="32" t="s">
        <v>751</v>
      </c>
      <c r="C10" s="32"/>
      <c r="D10" s="32">
        <v>1</v>
      </c>
      <c r="E10" s="38" t="s">
        <v>752</v>
      </c>
      <c r="F10" s="33"/>
      <c r="G10" s="35"/>
      <c r="H10" s="35"/>
      <c r="I10" s="35"/>
      <c r="J10" s="33"/>
      <c r="K10" s="33"/>
      <c r="L10" s="33"/>
      <c r="M10" s="33"/>
      <c r="N10" s="33"/>
      <c r="O10" s="33"/>
      <c r="P10" s="33"/>
    </row>
    <row r="11" spans="1:16" s="26" customFormat="1" ht="13.5" customHeight="1">
      <c r="A11" s="524"/>
      <c r="B11" s="32" t="s">
        <v>753</v>
      </c>
      <c r="C11" s="32"/>
      <c r="D11" s="32">
        <v>1</v>
      </c>
      <c r="E11" s="532" t="s">
        <v>870</v>
      </c>
      <c r="F11" s="33"/>
      <c r="G11" s="35"/>
      <c r="H11" s="35"/>
      <c r="I11" s="35"/>
      <c r="J11" s="33"/>
      <c r="K11" s="33"/>
      <c r="L11" s="33"/>
      <c r="M11" s="33"/>
      <c r="N11" s="33"/>
      <c r="O11" s="33"/>
      <c r="P11" s="33"/>
    </row>
    <row r="12" spans="1:16" s="26" customFormat="1" ht="13.5" customHeight="1">
      <c r="A12" s="524"/>
      <c r="B12" s="32" t="s">
        <v>754</v>
      </c>
      <c r="C12" s="32"/>
      <c r="D12" s="32">
        <v>1</v>
      </c>
      <c r="E12" s="38" t="s">
        <v>755</v>
      </c>
      <c r="F12" s="33"/>
      <c r="G12" s="35"/>
      <c r="H12" s="35"/>
      <c r="I12" s="35"/>
      <c r="J12" s="33"/>
      <c r="K12" s="33"/>
      <c r="L12" s="33"/>
      <c r="M12" s="33"/>
      <c r="N12" s="33"/>
      <c r="O12" s="33"/>
      <c r="P12" s="33"/>
    </row>
    <row r="13" spans="1:16" s="26" customFormat="1" ht="13.5" customHeight="1">
      <c r="A13" s="32" t="s">
        <v>681</v>
      </c>
      <c r="B13" s="32"/>
      <c r="C13" s="32"/>
      <c r="D13" s="32">
        <v>1</v>
      </c>
      <c r="E13" s="32" t="s">
        <v>682</v>
      </c>
      <c r="F13" s="33"/>
      <c r="G13" s="35"/>
      <c r="H13" s="35"/>
      <c r="I13" s="35"/>
      <c r="J13" s="33"/>
      <c r="K13" s="33"/>
      <c r="L13" s="33"/>
      <c r="M13" s="33"/>
      <c r="N13" s="33"/>
      <c r="O13" s="33"/>
      <c r="P13" s="33"/>
    </row>
    <row r="14" spans="1:16">
      <c r="A14" s="523"/>
      <c r="B14" s="523"/>
      <c r="C14" s="32"/>
      <c r="D14" s="32"/>
      <c r="E14" s="32"/>
      <c r="G14" s="35"/>
      <c r="H14" s="35"/>
      <c r="I14" s="35"/>
    </row>
    <row r="15" spans="1:16">
      <c r="A15" s="32"/>
      <c r="B15" s="32"/>
      <c r="C15" s="32"/>
      <c r="D15" s="32"/>
      <c r="E15" s="32"/>
      <c r="G15" s="35"/>
      <c r="H15" s="35"/>
      <c r="I15" s="35"/>
    </row>
    <row r="16" spans="1:16">
      <c r="A16" s="40"/>
      <c r="B16" s="32"/>
      <c r="C16" s="32"/>
      <c r="D16" s="32"/>
      <c r="E16" s="32"/>
      <c r="G16" s="35"/>
      <c r="H16" s="35"/>
      <c r="I16" s="35"/>
    </row>
    <row r="17" spans="1:9">
      <c r="A17" s="35"/>
      <c r="B17" s="35"/>
      <c r="C17" s="41"/>
      <c r="D17" s="32"/>
      <c r="E17" s="32"/>
      <c r="G17" s="35"/>
      <c r="H17" s="35"/>
      <c r="I17" s="35"/>
    </row>
    <row r="18" spans="1:9" s="33" customFormat="1">
      <c r="A18" s="35"/>
      <c r="B18" s="35"/>
      <c r="C18" s="41"/>
      <c r="D18" s="32"/>
      <c r="E18" s="32"/>
      <c r="G18" s="35"/>
      <c r="H18" s="35"/>
      <c r="I18" s="35"/>
    </row>
    <row r="19" spans="1:9" s="33" customFormat="1">
      <c r="A19" s="35"/>
      <c r="B19" s="35"/>
      <c r="C19" s="41"/>
      <c r="D19" s="32"/>
      <c r="E19" s="32"/>
      <c r="G19" s="35"/>
      <c r="H19" s="35"/>
      <c r="I19" s="35"/>
    </row>
    <row r="20" spans="1:9" s="33" customFormat="1">
      <c r="A20" s="35"/>
      <c r="B20" s="35"/>
      <c r="C20" s="41"/>
      <c r="D20" s="32"/>
      <c r="E20" s="32"/>
      <c r="G20" s="35"/>
      <c r="H20" s="35"/>
      <c r="I20" s="35"/>
    </row>
    <row r="21" spans="1:9" s="33" customFormat="1">
      <c r="A21" s="35"/>
      <c r="B21" s="35"/>
      <c r="C21" s="41"/>
      <c r="D21" s="32"/>
      <c r="E21" s="32"/>
      <c r="G21" s="35"/>
      <c r="H21" s="35"/>
      <c r="I21" s="35"/>
    </row>
    <row r="22" spans="1:9" s="33" customFormat="1">
      <c r="A22" s="35"/>
      <c r="B22" s="35"/>
      <c r="C22" s="41"/>
      <c r="D22" s="32"/>
      <c r="E22" s="32"/>
      <c r="G22" s="35"/>
      <c r="H22" s="35"/>
      <c r="I22" s="35"/>
    </row>
    <row r="23" spans="1:9" s="33" customFormat="1">
      <c r="A23" s="35"/>
      <c r="B23" s="35"/>
      <c r="C23" s="41"/>
      <c r="D23" s="32"/>
      <c r="E23" s="32"/>
      <c r="G23" s="35"/>
      <c r="H23" s="35"/>
      <c r="I23" s="35"/>
    </row>
    <row r="24" spans="1:9" s="33" customFormat="1">
      <c r="A24" s="35"/>
      <c r="B24" s="35"/>
      <c r="C24" s="41"/>
      <c r="D24" s="32"/>
      <c r="E24" s="32"/>
      <c r="G24" s="35"/>
      <c r="H24" s="35"/>
      <c r="I24" s="35"/>
    </row>
    <row r="25" spans="1:9" s="33" customFormat="1">
      <c r="A25" s="35"/>
      <c r="B25" s="35"/>
      <c r="C25" s="35"/>
      <c r="D25" s="32"/>
      <c r="E25" s="32"/>
      <c r="G25" s="35"/>
      <c r="H25" s="35"/>
      <c r="I25" s="35"/>
    </row>
    <row r="26" spans="1:9" s="33" customFormat="1">
      <c r="A26" s="35"/>
      <c r="B26" s="35"/>
      <c r="C26" s="41"/>
      <c r="D26" s="32"/>
      <c r="E26" s="32"/>
      <c r="G26" s="35"/>
      <c r="H26" s="35"/>
      <c r="I26" s="35"/>
    </row>
    <row r="27" spans="1:9" s="33" customFormat="1">
      <c r="A27" s="35"/>
      <c r="B27" s="35"/>
      <c r="C27" s="41"/>
      <c r="D27" s="32"/>
      <c r="E27" s="32"/>
      <c r="H27" s="42"/>
    </row>
    <row r="28" spans="1:9" s="33" customFormat="1">
      <c r="A28" s="35"/>
      <c r="B28" s="35"/>
      <c r="C28" s="41"/>
      <c r="D28" s="32"/>
      <c r="E28" s="32"/>
    </row>
    <row r="29" spans="1:9" s="33" customFormat="1">
      <c r="A29" s="35"/>
      <c r="B29" s="35"/>
      <c r="C29" s="41"/>
      <c r="D29" s="32"/>
      <c r="E29" s="32"/>
    </row>
    <row r="30" spans="1:9" s="33" customFormat="1">
      <c r="A30" s="35"/>
      <c r="B30" s="35"/>
      <c r="C30" s="41"/>
      <c r="D30" s="32"/>
      <c r="E30" s="32"/>
    </row>
    <row r="31" spans="1:9" s="33" customFormat="1">
      <c r="A31" s="35"/>
      <c r="B31" s="35"/>
      <c r="C31" s="41"/>
      <c r="D31" s="32"/>
      <c r="E31" s="32"/>
    </row>
    <row r="32" spans="1:9" s="33" customFormat="1">
      <c r="A32" s="35"/>
      <c r="B32" s="35"/>
      <c r="C32" s="41"/>
      <c r="D32" s="32"/>
      <c r="E32" s="32"/>
    </row>
    <row r="33" spans="1:5" s="33" customFormat="1">
      <c r="A33" s="35"/>
      <c r="B33" s="35"/>
      <c r="C33" s="41"/>
      <c r="D33" s="32"/>
      <c r="E33" s="32"/>
    </row>
    <row r="34" spans="1:5" s="33" customFormat="1">
      <c r="A34" s="35"/>
      <c r="B34" s="35"/>
      <c r="C34" s="41"/>
      <c r="D34" s="32"/>
      <c r="E34" s="32"/>
    </row>
    <row r="35" spans="1:5" s="33" customFormat="1">
      <c r="A35" s="35"/>
      <c r="B35" s="35"/>
      <c r="C35" s="41"/>
      <c r="D35" s="32"/>
      <c r="E35" s="32"/>
    </row>
    <row r="36" spans="1:5" s="33" customFormat="1">
      <c r="A36" s="35"/>
      <c r="B36" s="35"/>
      <c r="C36" s="41"/>
      <c r="D36" s="32"/>
      <c r="E36" s="32"/>
    </row>
    <row r="37" spans="1:5" s="33" customFormat="1">
      <c r="A37" s="35"/>
      <c r="B37" s="35"/>
      <c r="C37" s="41"/>
      <c r="D37" s="32"/>
      <c r="E37" s="32"/>
    </row>
    <row r="38" spans="1:5" s="33" customFormat="1">
      <c r="A38" s="35"/>
      <c r="B38" s="35"/>
      <c r="C38" s="41"/>
      <c r="D38" s="32"/>
      <c r="E38" s="32"/>
    </row>
    <row r="39" spans="1:5" s="33" customFormat="1">
      <c r="A39" s="35"/>
      <c r="B39" s="35"/>
      <c r="C39" s="41"/>
      <c r="D39" s="32"/>
      <c r="E39" s="32"/>
    </row>
    <row r="40" spans="1:5" s="33" customFormat="1">
      <c r="A40" s="35"/>
      <c r="B40" s="35"/>
      <c r="C40" s="41"/>
      <c r="D40" s="32"/>
      <c r="E40" s="32"/>
    </row>
    <row r="41" spans="1:5" s="33" customFormat="1">
      <c r="A41" s="35"/>
      <c r="B41" s="35"/>
      <c r="C41" s="41"/>
      <c r="D41" s="32"/>
      <c r="E41" s="32"/>
    </row>
    <row r="42" spans="1:5" s="33" customFormat="1">
      <c r="A42" s="35"/>
      <c r="B42" s="35"/>
      <c r="C42" s="41"/>
      <c r="D42" s="32"/>
      <c r="E42" s="32"/>
    </row>
    <row r="43" spans="1:5" s="33" customFormat="1">
      <c r="A43" s="35"/>
      <c r="B43" s="35"/>
      <c r="C43" s="41"/>
      <c r="D43" s="32"/>
      <c r="E43" s="32"/>
    </row>
    <row r="44" spans="1:5" s="33" customFormat="1">
      <c r="A44" s="35"/>
      <c r="B44" s="35"/>
      <c r="C44" s="41"/>
      <c r="D44" s="32"/>
      <c r="E44" s="32"/>
    </row>
    <row r="45" spans="1:5" s="33" customFormat="1">
      <c r="A45" s="35"/>
      <c r="B45" s="35"/>
      <c r="C45" s="41"/>
      <c r="D45" s="32"/>
      <c r="E45" s="32"/>
    </row>
    <row r="46" spans="1:5" s="33" customFormat="1">
      <c r="A46" s="35"/>
      <c r="B46" s="35"/>
      <c r="C46" s="41"/>
      <c r="D46" s="32"/>
      <c r="E46" s="32"/>
    </row>
    <row r="47" spans="1:5" s="33" customFormat="1">
      <c r="A47" s="35"/>
      <c r="B47" s="35"/>
      <c r="C47" s="41"/>
      <c r="D47" s="32"/>
      <c r="E47" s="32"/>
    </row>
    <row r="48" spans="1:5" s="33" customFormat="1">
      <c r="A48" s="32"/>
      <c r="B48" s="32"/>
      <c r="C48" s="32"/>
      <c r="D48" s="32"/>
      <c r="E48" s="32"/>
    </row>
    <row r="49" spans="1:5" s="33" customFormat="1">
      <c r="A49" s="32"/>
      <c r="B49" s="32"/>
      <c r="C49" s="32"/>
      <c r="D49" s="32"/>
      <c r="E49" s="32"/>
    </row>
    <row r="50" spans="1:5" s="33" customFormat="1">
      <c r="A50" s="40"/>
      <c r="B50" s="32"/>
      <c r="C50" s="32"/>
      <c r="D50" s="32"/>
      <c r="E50" s="32"/>
    </row>
    <row r="51" spans="1:5" s="33" customFormat="1">
      <c r="A51" s="35"/>
      <c r="B51" s="35"/>
      <c r="C51" s="41"/>
      <c r="D51" s="32"/>
      <c r="E51" s="32"/>
    </row>
    <row r="52" spans="1:5" s="33" customFormat="1">
      <c r="A52" s="35"/>
      <c r="B52" s="35"/>
      <c r="C52" s="41"/>
      <c r="D52" s="32"/>
      <c r="E52" s="32"/>
    </row>
    <row r="53" spans="1:5" s="33" customFormat="1">
      <c r="A53" s="35"/>
      <c r="B53" s="35"/>
      <c r="C53" s="41"/>
      <c r="D53" s="32"/>
      <c r="E53" s="32"/>
    </row>
    <row r="54" spans="1:5" s="33" customFormat="1">
      <c r="A54" s="35"/>
      <c r="B54" s="35"/>
      <c r="C54" s="41"/>
      <c r="D54" s="32"/>
      <c r="E54" s="32"/>
    </row>
    <row r="55" spans="1:5" s="33" customFormat="1">
      <c r="A55" s="35"/>
      <c r="B55" s="35"/>
      <c r="C55" s="41"/>
      <c r="D55" s="32"/>
      <c r="E55" s="32"/>
    </row>
    <row r="56" spans="1:5" s="33" customFormat="1">
      <c r="A56" s="35"/>
      <c r="B56" s="35"/>
      <c r="C56" s="41"/>
      <c r="D56" s="32"/>
      <c r="E56" s="32"/>
    </row>
    <row r="57" spans="1:5" s="33" customFormat="1">
      <c r="A57" s="35"/>
      <c r="B57" s="35"/>
      <c r="C57" s="41"/>
      <c r="D57" s="32"/>
      <c r="E57" s="32"/>
    </row>
    <row r="58" spans="1:5" s="33" customFormat="1">
      <c r="A58" s="35"/>
      <c r="B58" s="35"/>
      <c r="C58" s="41"/>
      <c r="D58" s="32"/>
      <c r="E58" s="32"/>
    </row>
    <row r="59" spans="1:5" s="33" customFormat="1">
      <c r="A59" s="35"/>
      <c r="B59" s="35"/>
      <c r="C59" s="41"/>
      <c r="D59" s="32"/>
      <c r="E59" s="32"/>
    </row>
    <row r="60" spans="1:5" s="33" customFormat="1">
      <c r="A60" s="35"/>
      <c r="B60" s="35"/>
      <c r="C60" s="41"/>
      <c r="D60" s="32"/>
      <c r="E60" s="32"/>
    </row>
    <row r="61" spans="1:5" s="33" customFormat="1">
      <c r="A61" s="35"/>
      <c r="B61" s="35"/>
      <c r="C61" s="41"/>
      <c r="D61" s="32"/>
      <c r="E61" s="32"/>
    </row>
    <row r="62" spans="1:5" s="33" customFormat="1">
      <c r="A62" s="35"/>
      <c r="B62" s="35"/>
      <c r="C62" s="41"/>
      <c r="D62" s="32"/>
      <c r="E62" s="32"/>
    </row>
    <row r="63" spans="1:5" s="33" customFormat="1">
      <c r="A63" s="35"/>
      <c r="B63" s="35"/>
      <c r="C63" s="41"/>
      <c r="D63" s="32"/>
      <c r="E63" s="32"/>
    </row>
    <row r="64" spans="1:5" s="33" customFormat="1">
      <c r="A64" s="35"/>
      <c r="B64" s="35"/>
      <c r="C64" s="41"/>
      <c r="D64" s="32"/>
      <c r="E64" s="32"/>
    </row>
    <row r="65" spans="1:5" s="33" customFormat="1">
      <c r="A65" s="35"/>
      <c r="B65" s="35"/>
      <c r="C65" s="41"/>
      <c r="D65" s="32"/>
      <c r="E65" s="32"/>
    </row>
    <row r="66" spans="1:5" s="33" customFormat="1">
      <c r="A66" s="35"/>
      <c r="B66" s="35"/>
      <c r="C66" s="41"/>
      <c r="D66" s="32"/>
      <c r="E66" s="32"/>
    </row>
    <row r="67" spans="1:5" s="33" customFormat="1">
      <c r="A67" s="35"/>
      <c r="B67" s="35"/>
      <c r="C67" s="41"/>
      <c r="D67" s="32"/>
      <c r="E67" s="32"/>
    </row>
    <row r="68" spans="1:5" s="33" customFormat="1">
      <c r="A68" s="35"/>
      <c r="B68" s="35"/>
      <c r="C68" s="41"/>
      <c r="D68" s="32"/>
      <c r="E68" s="32"/>
    </row>
    <row r="69" spans="1:5" s="33" customFormat="1">
      <c r="A69" s="35"/>
      <c r="B69" s="35"/>
      <c r="C69" s="41"/>
      <c r="D69" s="32"/>
      <c r="E69" s="32"/>
    </row>
    <row r="70" spans="1:5" s="33" customFormat="1">
      <c r="A70" s="35"/>
      <c r="B70" s="35"/>
      <c r="C70" s="41"/>
      <c r="D70" s="32"/>
      <c r="E70" s="32"/>
    </row>
    <row r="71" spans="1:5" s="33" customFormat="1">
      <c r="A71" s="35"/>
      <c r="B71" s="35"/>
      <c r="C71" s="41"/>
      <c r="D71" s="32"/>
      <c r="E71" s="32"/>
    </row>
    <row r="72" spans="1:5" s="33" customFormat="1">
      <c r="A72" s="35"/>
      <c r="B72" s="35"/>
      <c r="C72" s="41"/>
      <c r="D72" s="32"/>
      <c r="E72" s="32"/>
    </row>
    <row r="73" spans="1:5" s="33" customFormat="1">
      <c r="A73" s="35"/>
      <c r="B73" s="35"/>
      <c r="C73" s="41"/>
      <c r="D73" s="32"/>
      <c r="E73" s="32"/>
    </row>
    <row r="74" spans="1:5" s="33" customFormat="1">
      <c r="A74" s="35"/>
      <c r="B74" s="35"/>
      <c r="C74" s="41"/>
      <c r="D74" s="32"/>
      <c r="E74" s="32"/>
    </row>
    <row r="75" spans="1:5" s="33" customFormat="1">
      <c r="A75" s="35"/>
      <c r="B75" s="35"/>
      <c r="C75" s="41"/>
      <c r="D75" s="32"/>
      <c r="E75" s="32"/>
    </row>
    <row r="76" spans="1:5" s="33" customFormat="1">
      <c r="A76" s="35"/>
      <c r="B76" s="35"/>
      <c r="C76" s="41"/>
      <c r="D76" s="32"/>
      <c r="E76" s="32"/>
    </row>
    <row r="77" spans="1:5" s="33" customFormat="1">
      <c r="A77" s="35"/>
      <c r="B77" s="35"/>
      <c r="C77" s="41"/>
      <c r="D77" s="32"/>
      <c r="E77" s="32"/>
    </row>
    <row r="78" spans="1:5" s="33" customFormat="1">
      <c r="A78" s="35"/>
      <c r="B78" s="35"/>
      <c r="C78" s="41"/>
      <c r="D78" s="32"/>
      <c r="E78" s="32"/>
    </row>
    <row r="79" spans="1:5" s="33" customFormat="1">
      <c r="A79" s="35"/>
      <c r="B79" s="35"/>
      <c r="C79" s="41"/>
      <c r="D79" s="32"/>
      <c r="E79" s="32"/>
    </row>
    <row r="80" spans="1:5" s="33" customFormat="1">
      <c r="A80" s="35"/>
      <c r="B80" s="35"/>
      <c r="C80" s="41"/>
      <c r="D80" s="32"/>
      <c r="E80" s="32"/>
    </row>
    <row r="81" spans="1:5" s="33" customFormat="1">
      <c r="A81" s="35"/>
      <c r="B81" s="35"/>
      <c r="C81" s="41"/>
      <c r="D81" s="32"/>
      <c r="E81" s="32"/>
    </row>
    <row r="82" spans="1:5" s="33" customFormat="1">
      <c r="A82" s="32"/>
      <c r="B82" s="32"/>
      <c r="C82" s="32"/>
      <c r="D82" s="32"/>
      <c r="E82" s="32"/>
    </row>
    <row r="83" spans="1:5" s="33" customFormat="1">
      <c r="A83" s="32"/>
      <c r="B83" s="32"/>
      <c r="C83" s="32"/>
      <c r="D83" s="32"/>
      <c r="E83" s="32"/>
    </row>
    <row r="84" spans="1:5" s="33" customFormat="1">
      <c r="A84" s="40"/>
      <c r="B84" s="32"/>
      <c r="C84" s="32"/>
      <c r="D84" s="32"/>
      <c r="E84" s="32"/>
    </row>
    <row r="85" spans="1:5" s="33" customFormat="1">
      <c r="A85" s="35"/>
      <c r="B85" s="35"/>
      <c r="C85" s="41"/>
      <c r="D85" s="32"/>
      <c r="E85" s="32"/>
    </row>
    <row r="86" spans="1:5" s="33" customFormat="1">
      <c r="A86" s="35"/>
      <c r="B86" s="35"/>
      <c r="C86" s="41"/>
      <c r="D86" s="32"/>
      <c r="E86" s="32"/>
    </row>
    <row r="87" spans="1:5" s="33" customFormat="1">
      <c r="A87" s="35"/>
      <c r="B87" s="35"/>
      <c r="C87" s="41"/>
      <c r="D87" s="32"/>
      <c r="E87" s="32"/>
    </row>
    <row r="88" spans="1:5" s="33" customFormat="1">
      <c r="A88" s="35"/>
      <c r="B88" s="35"/>
      <c r="C88" s="41"/>
      <c r="D88" s="32"/>
      <c r="E88" s="32"/>
    </row>
    <row r="89" spans="1:5" s="33" customFormat="1">
      <c r="A89" s="35"/>
      <c r="B89" s="35"/>
      <c r="C89" s="41"/>
      <c r="D89" s="32"/>
      <c r="E89" s="32"/>
    </row>
    <row r="90" spans="1:5" s="33" customFormat="1">
      <c r="A90" s="35"/>
      <c r="B90" s="35"/>
      <c r="C90" s="41"/>
      <c r="D90" s="32"/>
      <c r="E90" s="32"/>
    </row>
    <row r="91" spans="1:5" s="33" customFormat="1">
      <c r="A91" s="35"/>
      <c r="B91" s="35"/>
      <c r="C91" s="41"/>
      <c r="D91" s="32"/>
      <c r="E91" s="32"/>
    </row>
    <row r="92" spans="1:5" s="33" customFormat="1">
      <c r="A92" s="35"/>
      <c r="B92" s="35"/>
      <c r="C92" s="41"/>
      <c r="D92" s="32"/>
      <c r="E92" s="32"/>
    </row>
    <row r="93" spans="1:5" s="33" customFormat="1">
      <c r="A93" s="35"/>
      <c r="B93" s="35"/>
      <c r="C93" s="41"/>
      <c r="D93" s="32"/>
      <c r="E93" s="32"/>
    </row>
    <row r="94" spans="1:5" s="33" customFormat="1">
      <c r="A94" s="35"/>
      <c r="B94" s="35"/>
      <c r="C94" s="41"/>
      <c r="D94" s="32"/>
      <c r="E94" s="32"/>
    </row>
    <row r="95" spans="1:5" s="33" customFormat="1">
      <c r="A95" s="35"/>
      <c r="B95" s="35"/>
      <c r="C95" s="41"/>
      <c r="D95" s="32"/>
      <c r="E95" s="32"/>
    </row>
    <row r="96" spans="1:5" s="33" customFormat="1">
      <c r="A96" s="35"/>
      <c r="B96" s="35"/>
      <c r="C96" s="41"/>
      <c r="D96" s="32"/>
      <c r="E96" s="32"/>
    </row>
    <row r="97" spans="1:5" s="33" customFormat="1">
      <c r="A97" s="35"/>
      <c r="B97" s="35"/>
      <c r="C97" s="41"/>
      <c r="D97" s="32"/>
      <c r="E97" s="32"/>
    </row>
    <row r="98" spans="1:5" s="33" customFormat="1">
      <c r="A98" s="35"/>
      <c r="B98" s="35"/>
      <c r="C98" s="41"/>
      <c r="D98" s="32"/>
      <c r="E98" s="32"/>
    </row>
    <row r="99" spans="1:5" s="33" customFormat="1">
      <c r="A99" s="35"/>
      <c r="B99" s="35"/>
      <c r="C99" s="41"/>
      <c r="D99" s="32"/>
      <c r="E99" s="32"/>
    </row>
    <row r="100" spans="1:5" s="33" customFormat="1">
      <c r="A100" s="35"/>
      <c r="B100" s="35"/>
      <c r="C100" s="41"/>
      <c r="D100" s="32"/>
      <c r="E100" s="32"/>
    </row>
    <row r="101" spans="1:5" s="33" customFormat="1">
      <c r="A101" s="35"/>
      <c r="B101" s="35"/>
      <c r="C101" s="41"/>
      <c r="D101" s="32"/>
      <c r="E101" s="32"/>
    </row>
    <row r="102" spans="1:5" s="33" customFormat="1">
      <c r="A102" s="35"/>
      <c r="B102" s="35"/>
      <c r="C102" s="41"/>
      <c r="D102" s="32"/>
      <c r="E102" s="32"/>
    </row>
    <row r="103" spans="1:5" s="33" customFormat="1">
      <c r="A103" s="35"/>
      <c r="B103" s="35"/>
      <c r="C103" s="41"/>
      <c r="D103" s="32"/>
      <c r="E103" s="32"/>
    </row>
    <row r="104" spans="1:5" s="33" customFormat="1">
      <c r="A104" s="35"/>
      <c r="B104" s="35"/>
      <c r="C104" s="41"/>
      <c r="D104" s="32"/>
      <c r="E104" s="32"/>
    </row>
    <row r="105" spans="1:5" s="33" customFormat="1">
      <c r="A105" s="35"/>
      <c r="B105" s="35"/>
      <c r="C105" s="41"/>
      <c r="D105" s="32"/>
      <c r="E105" s="32"/>
    </row>
    <row r="106" spans="1:5" s="33" customFormat="1">
      <c r="A106" s="35"/>
      <c r="B106" s="35"/>
      <c r="C106" s="41"/>
      <c r="D106" s="32"/>
      <c r="E106" s="32"/>
    </row>
    <row r="107" spans="1:5" s="33" customFormat="1">
      <c r="A107" s="35"/>
      <c r="B107" s="35"/>
      <c r="C107" s="41"/>
      <c r="D107" s="32"/>
      <c r="E107" s="32"/>
    </row>
    <row r="108" spans="1:5" s="33" customFormat="1">
      <c r="A108" s="35"/>
      <c r="B108" s="35"/>
      <c r="C108" s="41"/>
      <c r="D108" s="32"/>
      <c r="E108" s="32"/>
    </row>
    <row r="109" spans="1:5" s="33" customFormat="1">
      <c r="A109" s="35"/>
      <c r="B109" s="35"/>
      <c r="C109" s="41"/>
      <c r="D109" s="32"/>
      <c r="E109" s="40"/>
    </row>
    <row r="110" spans="1:5" s="33" customFormat="1">
      <c r="A110" s="35"/>
      <c r="B110" s="35"/>
      <c r="C110" s="41"/>
      <c r="D110" s="32"/>
      <c r="E110" s="40"/>
    </row>
    <row r="111" spans="1:5" s="33" customFormat="1">
      <c r="A111" s="35"/>
      <c r="B111" s="35"/>
      <c r="C111" s="41"/>
      <c r="D111" s="32"/>
      <c r="E111" s="40"/>
    </row>
    <row r="112" spans="1:5" s="33" customFormat="1">
      <c r="A112" s="35"/>
      <c r="B112" s="35"/>
      <c r="C112" s="41"/>
      <c r="D112" s="32"/>
      <c r="E112" s="40"/>
    </row>
    <row r="113" spans="1:5" s="33" customFormat="1">
      <c r="A113" s="35"/>
      <c r="B113" s="35"/>
      <c r="C113" s="41"/>
      <c r="D113" s="32"/>
      <c r="E113" s="32"/>
    </row>
    <row r="114" spans="1:5" s="33" customFormat="1">
      <c r="A114" s="35"/>
      <c r="B114" s="35"/>
      <c r="C114" s="41"/>
      <c r="D114" s="32"/>
      <c r="E114" s="32"/>
    </row>
    <row r="115" spans="1:5" s="33" customFormat="1">
      <c r="A115" s="35"/>
      <c r="B115" s="35"/>
      <c r="C115" s="41"/>
      <c r="D115" s="32"/>
      <c r="E115" s="32"/>
    </row>
    <row r="116" spans="1:5" s="33" customFormat="1">
      <c r="A116" s="32"/>
      <c r="B116" s="32"/>
      <c r="C116" s="32"/>
      <c r="D116" s="32"/>
      <c r="E116" s="32"/>
    </row>
    <row r="117" spans="1:5" s="33" customFormat="1">
      <c r="A117" s="32"/>
      <c r="B117" s="32"/>
      <c r="C117" s="32"/>
      <c r="D117" s="32"/>
      <c r="E117" s="32"/>
    </row>
    <row r="118" spans="1:5" s="33" customFormat="1">
      <c r="A118" s="40"/>
      <c r="B118" s="32"/>
      <c r="C118" s="32"/>
      <c r="D118" s="32"/>
      <c r="E118" s="32"/>
    </row>
    <row r="119" spans="1:5" s="33" customFormat="1">
      <c r="A119" s="35"/>
      <c r="B119" s="35"/>
      <c r="C119" s="41"/>
      <c r="D119" s="32"/>
      <c r="E119" s="32"/>
    </row>
    <row r="120" spans="1:5" s="33" customFormat="1">
      <c r="A120" s="35"/>
      <c r="B120" s="35"/>
      <c r="C120" s="41"/>
      <c r="D120" s="32"/>
      <c r="E120" s="32"/>
    </row>
    <row r="121" spans="1:5" s="33" customFormat="1">
      <c r="A121" s="35"/>
      <c r="B121" s="35"/>
      <c r="C121" s="41"/>
      <c r="D121" s="32"/>
      <c r="E121" s="32"/>
    </row>
    <row r="122" spans="1:5" s="33" customFormat="1">
      <c r="A122" s="35"/>
      <c r="B122" s="35"/>
      <c r="C122" s="41"/>
      <c r="D122" s="32"/>
      <c r="E122" s="32"/>
    </row>
    <row r="123" spans="1:5" s="33" customFormat="1">
      <c r="A123" s="35"/>
      <c r="B123" s="35"/>
      <c r="C123" s="41"/>
      <c r="D123" s="32"/>
      <c r="E123" s="32"/>
    </row>
    <row r="124" spans="1:5" s="33" customFormat="1">
      <c r="A124" s="35"/>
      <c r="B124" s="35"/>
      <c r="C124" s="41"/>
      <c r="D124" s="32"/>
      <c r="E124" s="32"/>
    </row>
    <row r="125" spans="1:5" s="33" customFormat="1">
      <c r="A125" s="35"/>
      <c r="B125" s="35"/>
      <c r="C125" s="41"/>
      <c r="D125" s="32"/>
      <c r="E125" s="32"/>
    </row>
    <row r="126" spans="1:5" s="33" customFormat="1">
      <c r="A126" s="35"/>
      <c r="B126" s="35"/>
      <c r="C126" s="41"/>
      <c r="D126" s="32"/>
      <c r="E126" s="32"/>
    </row>
    <row r="127" spans="1:5" s="33" customFormat="1">
      <c r="A127" s="35"/>
      <c r="B127" s="35"/>
      <c r="C127" s="41"/>
      <c r="D127" s="32"/>
      <c r="E127" s="32"/>
    </row>
    <row r="128" spans="1:5" s="33" customFormat="1">
      <c r="A128" s="35"/>
      <c r="B128" s="35"/>
      <c r="C128" s="41"/>
      <c r="D128" s="32"/>
      <c r="E128" s="32"/>
    </row>
    <row r="129" spans="1:5" s="33" customFormat="1">
      <c r="A129" s="35"/>
      <c r="B129" s="35"/>
      <c r="C129" s="41"/>
      <c r="D129" s="32"/>
      <c r="E129" s="32"/>
    </row>
    <row r="130" spans="1:5" s="33" customFormat="1">
      <c r="A130" s="35"/>
      <c r="B130" s="35"/>
      <c r="C130" s="41"/>
      <c r="D130" s="32"/>
      <c r="E130" s="32"/>
    </row>
    <row r="131" spans="1:5" s="33" customFormat="1">
      <c r="A131" s="35"/>
      <c r="B131" s="35"/>
      <c r="C131" s="41"/>
      <c r="D131" s="32"/>
      <c r="E131" s="32"/>
    </row>
    <row r="132" spans="1:5" s="33" customFormat="1">
      <c r="A132" s="35"/>
      <c r="B132" s="35"/>
      <c r="C132" s="41"/>
      <c r="D132" s="32"/>
      <c r="E132" s="32"/>
    </row>
    <row r="133" spans="1:5" s="33" customFormat="1">
      <c r="A133" s="35"/>
      <c r="B133" s="35"/>
      <c r="C133" s="41"/>
      <c r="D133" s="32"/>
      <c r="E133" s="32"/>
    </row>
    <row r="134" spans="1:5" s="33" customFormat="1">
      <c r="A134" s="35"/>
      <c r="B134" s="35"/>
      <c r="C134" s="41"/>
      <c r="D134" s="32"/>
      <c r="E134" s="32"/>
    </row>
    <row r="135" spans="1:5" s="33" customFormat="1">
      <c r="A135" s="35"/>
      <c r="B135" s="35"/>
      <c r="C135" s="41"/>
      <c r="D135" s="32"/>
      <c r="E135" s="32"/>
    </row>
    <row r="136" spans="1:5" s="33" customFormat="1">
      <c r="A136" s="35"/>
      <c r="B136" s="35"/>
      <c r="C136" s="41"/>
      <c r="D136" s="32"/>
      <c r="E136" s="32"/>
    </row>
    <row r="137" spans="1:5" s="33" customFormat="1">
      <c r="A137" s="35"/>
      <c r="B137" s="35"/>
      <c r="C137" s="41"/>
      <c r="D137" s="32"/>
      <c r="E137" s="32"/>
    </row>
    <row r="138" spans="1:5" s="33" customFormat="1">
      <c r="A138" s="35"/>
      <c r="B138" s="35"/>
      <c r="C138" s="41"/>
      <c r="D138" s="32"/>
      <c r="E138" s="32"/>
    </row>
    <row r="139" spans="1:5" s="33" customFormat="1">
      <c r="A139" s="35"/>
      <c r="B139" s="35"/>
      <c r="C139" s="41"/>
      <c r="D139" s="32"/>
      <c r="E139" s="32"/>
    </row>
    <row r="140" spans="1:5" s="33" customFormat="1">
      <c r="A140" s="35"/>
      <c r="B140" s="35"/>
      <c r="C140" s="41"/>
      <c r="D140" s="32"/>
      <c r="E140" s="32"/>
    </row>
    <row r="141" spans="1:5" s="33" customFormat="1">
      <c r="A141" s="35"/>
      <c r="B141" s="35"/>
      <c r="C141" s="41"/>
      <c r="D141" s="32"/>
      <c r="E141" s="32"/>
    </row>
    <row r="142" spans="1:5" s="33" customFormat="1">
      <c r="A142" s="35"/>
      <c r="B142" s="35"/>
      <c r="C142" s="41"/>
      <c r="D142" s="32"/>
      <c r="E142" s="32"/>
    </row>
    <row r="143" spans="1:5" s="33" customFormat="1">
      <c r="A143" s="35"/>
      <c r="B143" s="35"/>
      <c r="C143" s="41"/>
      <c r="D143" s="32"/>
      <c r="E143" s="32"/>
    </row>
    <row r="144" spans="1:5" s="33" customFormat="1">
      <c r="A144" s="35"/>
      <c r="B144" s="35"/>
      <c r="C144" s="41"/>
      <c r="D144" s="32"/>
      <c r="E144" s="32"/>
    </row>
    <row r="145" spans="1:5" s="33" customFormat="1">
      <c r="A145" s="35"/>
      <c r="B145" s="35"/>
      <c r="C145" s="41"/>
      <c r="D145" s="32"/>
      <c r="E145" s="32"/>
    </row>
    <row r="146" spans="1:5" s="33" customFormat="1">
      <c r="A146" s="35"/>
      <c r="B146" s="35"/>
      <c r="C146" s="41"/>
      <c r="D146" s="32"/>
      <c r="E146" s="32"/>
    </row>
    <row r="147" spans="1:5" s="33" customFormat="1">
      <c r="A147" s="35"/>
      <c r="B147" s="35"/>
      <c r="C147" s="41"/>
      <c r="D147" s="32"/>
      <c r="E147" s="32"/>
    </row>
    <row r="148" spans="1:5" s="33" customFormat="1">
      <c r="A148" s="35"/>
      <c r="B148" s="35"/>
      <c r="C148" s="41"/>
      <c r="D148" s="32"/>
      <c r="E148" s="32"/>
    </row>
    <row r="149" spans="1:5" s="33" customFormat="1">
      <c r="A149" s="35"/>
      <c r="B149" s="35"/>
      <c r="C149" s="41"/>
      <c r="D149" s="32"/>
      <c r="E149" s="32"/>
    </row>
    <row r="150" spans="1:5" s="33" customFormat="1">
      <c r="A150" s="32"/>
      <c r="B150" s="32"/>
      <c r="C150" s="32"/>
      <c r="D150" s="32"/>
      <c r="E150" s="32"/>
    </row>
    <row r="151" spans="1:5" s="33" customFormat="1">
      <c r="A151" s="32"/>
      <c r="B151" s="32"/>
      <c r="C151" s="32"/>
      <c r="D151" s="32"/>
      <c r="E151" s="32"/>
    </row>
    <row r="152" spans="1:5" s="33" customFormat="1">
      <c r="A152" s="32"/>
      <c r="B152" s="32"/>
      <c r="C152" s="32"/>
      <c r="D152" s="32"/>
      <c r="E152" s="32"/>
    </row>
    <row r="153" spans="1:5" s="33" customFormat="1">
      <c r="A153" s="28"/>
      <c r="B153" s="28"/>
      <c r="C153" s="28"/>
      <c r="D153" s="28"/>
      <c r="E153" s="28"/>
    </row>
    <row r="154" spans="1:5" s="33" customFormat="1">
      <c r="A154" s="28"/>
      <c r="B154" s="28"/>
      <c r="C154" s="28"/>
      <c r="D154" s="28"/>
      <c r="E154" s="28"/>
    </row>
    <row r="155" spans="1:5">
      <c r="A155" s="28"/>
      <c r="B155" s="28"/>
      <c r="C155" s="28"/>
      <c r="D155" s="28"/>
      <c r="E155" s="28"/>
    </row>
    <row r="156" spans="1:5">
      <c r="A156" s="28"/>
      <c r="B156" s="28"/>
      <c r="C156" s="28"/>
      <c r="D156" s="28"/>
      <c r="E156" s="28"/>
    </row>
    <row r="157" spans="1:5">
      <c r="A157" s="28"/>
      <c r="B157" s="28"/>
      <c r="C157" s="28"/>
      <c r="D157" s="28"/>
      <c r="E157" s="28"/>
    </row>
    <row r="158" spans="1:5">
      <c r="A158" s="28"/>
      <c r="B158" s="28"/>
      <c r="C158" s="28"/>
      <c r="D158" s="28"/>
      <c r="E158" s="28"/>
    </row>
    <row r="159" spans="1:5">
      <c r="A159" s="28"/>
      <c r="B159" s="28"/>
      <c r="C159" s="28"/>
      <c r="D159" s="28"/>
      <c r="E159" s="28"/>
    </row>
    <row r="160" spans="1:5">
      <c r="A160" s="28"/>
      <c r="B160" s="28"/>
      <c r="C160" s="28"/>
      <c r="D160" s="28"/>
      <c r="E160" s="28"/>
    </row>
    <row r="161" spans="1:5">
      <c r="A161" s="28"/>
      <c r="B161" s="28"/>
      <c r="C161" s="28"/>
      <c r="D161" s="28"/>
      <c r="E161" s="28"/>
    </row>
    <row r="162" spans="1:5">
      <c r="A162" s="28"/>
      <c r="B162" s="28"/>
      <c r="C162" s="28"/>
      <c r="D162" s="28"/>
      <c r="E162" s="28"/>
    </row>
    <row r="163" spans="1:5">
      <c r="A163" s="28"/>
      <c r="B163" s="28"/>
      <c r="C163" s="28"/>
      <c r="D163" s="28"/>
      <c r="E163" s="28"/>
    </row>
    <row r="164" spans="1:5">
      <c r="A164" s="28"/>
      <c r="B164" s="28"/>
      <c r="C164" s="28"/>
      <c r="D164" s="28"/>
      <c r="E164" s="28"/>
    </row>
    <row r="165" spans="1:5">
      <c r="A165" s="28"/>
      <c r="B165" s="28"/>
      <c r="C165" s="28"/>
      <c r="D165" s="28"/>
      <c r="E165" s="28"/>
    </row>
    <row r="166" spans="1:5">
      <c r="A166" s="28"/>
      <c r="B166" s="28"/>
      <c r="C166" s="28"/>
      <c r="D166" s="28"/>
      <c r="E166" s="28"/>
    </row>
    <row r="167" spans="1:5">
      <c r="A167" s="28"/>
      <c r="B167" s="28"/>
      <c r="C167" s="28"/>
      <c r="D167" s="28"/>
      <c r="E167" s="28"/>
    </row>
    <row r="168" spans="1:5">
      <c r="A168" s="28"/>
      <c r="B168" s="28"/>
      <c r="C168" s="28"/>
      <c r="D168" s="28"/>
      <c r="E168" s="28"/>
    </row>
    <row r="169" spans="1:5">
      <c r="A169" s="28"/>
      <c r="B169" s="28"/>
      <c r="C169" s="28"/>
      <c r="D169" s="28"/>
      <c r="E169" s="28"/>
    </row>
    <row r="170" spans="1:5">
      <c r="A170" s="28"/>
      <c r="B170" s="28"/>
      <c r="C170" s="28"/>
      <c r="D170" s="28"/>
      <c r="E170" s="28"/>
    </row>
    <row r="171" spans="1:5">
      <c r="A171" s="28"/>
      <c r="B171" s="28"/>
      <c r="C171" s="28"/>
      <c r="D171" s="28"/>
      <c r="E171" s="28"/>
    </row>
    <row r="172" spans="1:5">
      <c r="A172" s="28"/>
      <c r="B172" s="28"/>
      <c r="C172" s="28"/>
      <c r="D172" s="28"/>
      <c r="E172" s="28"/>
    </row>
    <row r="173" spans="1:5">
      <c r="A173" s="28"/>
      <c r="B173" s="28"/>
      <c r="C173" s="28"/>
      <c r="D173" s="28"/>
      <c r="E173" s="28"/>
    </row>
    <row r="174" spans="1:5">
      <c r="A174" s="28"/>
      <c r="B174" s="28"/>
      <c r="C174" s="28"/>
      <c r="D174" s="28"/>
      <c r="E174" s="28"/>
    </row>
    <row r="175" spans="1:5">
      <c r="A175" s="28"/>
      <c r="B175" s="28"/>
      <c r="C175" s="28"/>
      <c r="D175" s="28"/>
      <c r="E175" s="28"/>
    </row>
    <row r="176" spans="1:5">
      <c r="A176" s="28"/>
      <c r="B176" s="28"/>
      <c r="C176" s="28"/>
      <c r="D176" s="28"/>
      <c r="E176" s="28"/>
    </row>
    <row r="177" spans="1:5">
      <c r="A177" s="28"/>
      <c r="B177" s="28"/>
      <c r="C177" s="28"/>
      <c r="D177" s="28"/>
      <c r="E177" s="28"/>
    </row>
    <row r="178" spans="1:5">
      <c r="A178" s="28"/>
      <c r="B178" s="28"/>
      <c r="C178" s="28"/>
      <c r="D178" s="28"/>
      <c r="E178" s="28"/>
    </row>
    <row r="179" spans="1:5">
      <c r="A179" s="28"/>
      <c r="B179" s="28"/>
      <c r="C179" s="28"/>
      <c r="D179" s="28"/>
      <c r="E179" s="28"/>
    </row>
    <row r="180" spans="1:5">
      <c r="A180" s="28"/>
      <c r="B180" s="28"/>
      <c r="C180" s="28"/>
      <c r="D180" s="28"/>
      <c r="E180" s="28"/>
    </row>
    <row r="181" spans="1:5">
      <c r="A181" s="28"/>
      <c r="B181" s="28"/>
      <c r="C181" s="28"/>
      <c r="D181" s="28"/>
      <c r="E181" s="28"/>
    </row>
    <row r="182" spans="1:5">
      <c r="A182" s="28"/>
      <c r="B182" s="28"/>
      <c r="C182" s="28"/>
      <c r="D182" s="28"/>
      <c r="E182" s="28"/>
    </row>
    <row r="183" spans="1:5">
      <c r="A183" s="28"/>
      <c r="B183" s="28"/>
      <c r="C183" s="28"/>
      <c r="D183" s="28"/>
      <c r="E183" s="28"/>
    </row>
    <row r="184" spans="1:5">
      <c r="A184" s="28"/>
      <c r="B184" s="28"/>
      <c r="C184" s="28"/>
      <c r="D184" s="28"/>
      <c r="E184" s="28"/>
    </row>
    <row r="185" spans="1:5">
      <c r="A185" s="28"/>
      <c r="B185" s="28"/>
      <c r="C185" s="28"/>
      <c r="D185" s="28"/>
      <c r="E185" s="28"/>
    </row>
    <row r="186" spans="1:5">
      <c r="A186" s="28"/>
      <c r="B186" s="28"/>
      <c r="C186" s="28"/>
      <c r="D186" s="28"/>
      <c r="E186" s="28"/>
    </row>
    <row r="187" spans="1:5">
      <c r="A187" s="28"/>
      <c r="B187" s="28"/>
      <c r="C187" s="28"/>
      <c r="D187" s="28"/>
      <c r="E187" s="28"/>
    </row>
    <row r="188" spans="1:5">
      <c r="A188" s="28"/>
      <c r="B188" s="28"/>
      <c r="C188" s="28"/>
      <c r="D188" s="28"/>
      <c r="E188" s="28"/>
    </row>
    <row r="189" spans="1:5">
      <c r="A189" s="28"/>
      <c r="B189" s="28"/>
      <c r="C189" s="28"/>
      <c r="D189" s="28"/>
      <c r="E189" s="28"/>
    </row>
    <row r="190" spans="1:5">
      <c r="A190" s="28"/>
      <c r="B190" s="28"/>
      <c r="C190" s="28"/>
      <c r="D190" s="28"/>
      <c r="E190" s="28"/>
    </row>
    <row r="191" spans="1:5">
      <c r="A191" s="28"/>
      <c r="B191" s="28"/>
      <c r="C191" s="28"/>
      <c r="D191" s="28"/>
      <c r="E191" s="28"/>
    </row>
    <row r="192" spans="1:5">
      <c r="A192" s="28"/>
      <c r="B192" s="28"/>
      <c r="C192" s="28"/>
      <c r="D192" s="28"/>
      <c r="E192" s="28"/>
    </row>
    <row r="193" spans="1:5">
      <c r="A193" s="28"/>
      <c r="B193" s="28"/>
      <c r="C193" s="28"/>
      <c r="D193" s="28"/>
      <c r="E193" s="28"/>
    </row>
    <row r="194" spans="1:5">
      <c r="A194" s="28"/>
      <c r="B194" s="28"/>
      <c r="C194" s="28"/>
      <c r="D194" s="28"/>
      <c r="E194" s="28"/>
    </row>
    <row r="195" spans="1:5">
      <c r="A195" s="28"/>
      <c r="B195" s="28"/>
      <c r="C195" s="28"/>
      <c r="D195" s="28"/>
      <c r="E195" s="28"/>
    </row>
    <row r="196" spans="1:5">
      <c r="A196" s="28"/>
      <c r="B196" s="28"/>
      <c r="C196" s="28"/>
      <c r="D196" s="28"/>
      <c r="E196" s="28"/>
    </row>
    <row r="197" spans="1:5">
      <c r="A197" s="28"/>
      <c r="B197" s="28"/>
      <c r="C197" s="28"/>
      <c r="D197" s="28"/>
      <c r="E197" s="28"/>
    </row>
    <row r="198" spans="1:5">
      <c r="A198" s="28"/>
      <c r="B198" s="28"/>
      <c r="C198" s="28"/>
      <c r="D198" s="28"/>
      <c r="E198" s="28"/>
    </row>
    <row r="199" spans="1:5">
      <c r="A199" s="28"/>
      <c r="B199" s="28"/>
      <c r="C199" s="28"/>
      <c r="D199" s="28"/>
      <c r="E199" s="28"/>
    </row>
    <row r="200" spans="1:5">
      <c r="A200" s="28"/>
      <c r="B200" s="28"/>
      <c r="C200" s="28"/>
      <c r="D200" s="28"/>
      <c r="E200" s="28"/>
    </row>
    <row r="201" spans="1:5">
      <c r="A201" s="28"/>
      <c r="B201" s="28"/>
      <c r="C201" s="28"/>
      <c r="D201" s="28"/>
      <c r="E201" s="28"/>
    </row>
    <row r="202" spans="1:5">
      <c r="A202" s="28"/>
      <c r="B202" s="28"/>
      <c r="C202" s="28"/>
      <c r="D202" s="28"/>
      <c r="E202" s="28"/>
    </row>
    <row r="203" spans="1:5">
      <c r="A203" s="28"/>
      <c r="B203" s="28"/>
      <c r="C203" s="28"/>
      <c r="D203" s="28"/>
      <c r="E203" s="28"/>
    </row>
    <row r="204" spans="1:5">
      <c r="A204" s="28"/>
      <c r="B204" s="28"/>
      <c r="C204" s="28"/>
      <c r="D204" s="28"/>
      <c r="E204" s="28"/>
    </row>
    <row r="205" spans="1:5">
      <c r="A205" s="28"/>
      <c r="B205" s="28"/>
      <c r="C205" s="28"/>
      <c r="D205" s="28"/>
      <c r="E205" s="28"/>
    </row>
    <row r="206" spans="1:5">
      <c r="A206" s="28"/>
      <c r="B206" s="28"/>
      <c r="C206" s="28"/>
      <c r="D206" s="28"/>
      <c r="E206" s="28"/>
    </row>
    <row r="207" spans="1:5">
      <c r="A207" s="28"/>
      <c r="B207" s="28"/>
      <c r="C207" s="28"/>
      <c r="D207" s="28"/>
      <c r="E207" s="28"/>
    </row>
    <row r="208" spans="1:5">
      <c r="A208" s="28"/>
      <c r="B208" s="28"/>
      <c r="C208" s="28"/>
      <c r="D208" s="28"/>
      <c r="E208" s="28"/>
    </row>
    <row r="209" spans="1:5">
      <c r="A209" s="28"/>
      <c r="B209" s="28"/>
      <c r="C209" s="28"/>
      <c r="D209" s="28"/>
      <c r="E209" s="28"/>
    </row>
    <row r="210" spans="1:5">
      <c r="A210" s="28"/>
      <c r="B210" s="28"/>
      <c r="C210" s="28"/>
      <c r="D210" s="28"/>
      <c r="E210" s="28"/>
    </row>
    <row r="211" spans="1:5">
      <c r="A211" s="28"/>
      <c r="B211" s="28"/>
      <c r="C211" s="28"/>
      <c r="D211" s="28"/>
      <c r="E211" s="28"/>
    </row>
    <row r="212" spans="1:5">
      <c r="A212" s="28"/>
      <c r="B212" s="28"/>
      <c r="C212" s="28"/>
      <c r="D212" s="28"/>
      <c r="E212" s="28"/>
    </row>
    <row r="213" spans="1:5">
      <c r="A213" s="28"/>
      <c r="B213" s="28"/>
      <c r="C213" s="28"/>
      <c r="D213" s="28"/>
      <c r="E213" s="28"/>
    </row>
    <row r="214" spans="1:5">
      <c r="A214" s="28"/>
      <c r="B214" s="28"/>
      <c r="C214" s="28"/>
      <c r="D214" s="28"/>
      <c r="E214" s="28"/>
    </row>
    <row r="215" spans="1:5">
      <c r="A215" s="28"/>
      <c r="B215" s="28"/>
      <c r="C215" s="28"/>
      <c r="D215" s="28"/>
      <c r="E215" s="28"/>
    </row>
    <row r="216" spans="1:5">
      <c r="A216" s="28"/>
      <c r="B216" s="28"/>
      <c r="C216" s="28"/>
      <c r="D216" s="28"/>
      <c r="E216" s="28"/>
    </row>
    <row r="217" spans="1:5">
      <c r="A217" s="28"/>
      <c r="B217" s="28"/>
      <c r="C217" s="28"/>
      <c r="D217" s="28"/>
      <c r="E217" s="28"/>
    </row>
    <row r="218" spans="1:5">
      <c r="A218" s="28"/>
      <c r="B218" s="28"/>
      <c r="C218" s="28"/>
      <c r="D218" s="28"/>
      <c r="E218" s="28"/>
    </row>
    <row r="219" spans="1:5">
      <c r="A219" s="28"/>
      <c r="B219" s="28"/>
      <c r="C219" s="28"/>
      <c r="D219" s="28"/>
      <c r="E219" s="28"/>
    </row>
    <row r="220" spans="1:5">
      <c r="A220" s="28"/>
      <c r="B220" s="28"/>
      <c r="C220" s="28"/>
      <c r="D220" s="28"/>
      <c r="E220" s="28"/>
    </row>
    <row r="221" spans="1:5">
      <c r="A221" s="28"/>
      <c r="B221" s="28"/>
      <c r="C221" s="28"/>
      <c r="D221" s="28"/>
      <c r="E221" s="28"/>
    </row>
    <row r="222" spans="1:5">
      <c r="A222" s="28"/>
      <c r="B222" s="28"/>
      <c r="C222" s="28"/>
      <c r="D222" s="28"/>
      <c r="E222" s="28"/>
    </row>
    <row r="223" spans="1:5">
      <c r="A223" s="28"/>
      <c r="B223" s="28"/>
      <c r="C223" s="28"/>
      <c r="D223" s="28"/>
      <c r="E223" s="28"/>
    </row>
    <row r="224" spans="1:5">
      <c r="A224" s="28"/>
      <c r="B224" s="28"/>
      <c r="C224" s="28"/>
      <c r="D224" s="28"/>
      <c r="E224" s="28"/>
    </row>
    <row r="225" spans="1:5">
      <c r="A225" s="28"/>
      <c r="B225" s="28"/>
      <c r="C225" s="28"/>
      <c r="D225" s="28"/>
      <c r="E225" s="28"/>
    </row>
    <row r="226" spans="1:5">
      <c r="A226" s="28"/>
      <c r="B226" s="28"/>
      <c r="C226" s="28"/>
      <c r="D226" s="28"/>
      <c r="E226" s="28"/>
    </row>
    <row r="227" spans="1:5">
      <c r="A227" s="28"/>
      <c r="B227" s="28"/>
      <c r="C227" s="28"/>
      <c r="D227" s="28"/>
      <c r="E227" s="28"/>
    </row>
    <row r="228" spans="1:5">
      <c r="A228" s="28"/>
      <c r="B228" s="28"/>
      <c r="C228" s="28"/>
      <c r="D228" s="28"/>
      <c r="E228" s="28"/>
    </row>
    <row r="229" spans="1:5">
      <c r="A229" s="28"/>
      <c r="B229" s="28"/>
      <c r="C229" s="28"/>
      <c r="D229" s="28"/>
      <c r="E229" s="28"/>
    </row>
    <row r="230" spans="1:5">
      <c r="A230" s="28"/>
      <c r="B230" s="28"/>
      <c r="C230" s="28"/>
      <c r="D230" s="28"/>
      <c r="E230" s="28"/>
    </row>
    <row r="231" spans="1:5">
      <c r="A231" s="28"/>
      <c r="B231" s="28"/>
      <c r="C231" s="28"/>
      <c r="D231" s="28"/>
      <c r="E231" s="28"/>
    </row>
    <row r="232" spans="1:5">
      <c r="A232" s="28"/>
      <c r="B232" s="28"/>
      <c r="C232" s="28"/>
      <c r="D232" s="28"/>
      <c r="E232" s="28"/>
    </row>
    <row r="233" spans="1:5">
      <c r="A233" s="28"/>
      <c r="B233" s="28"/>
      <c r="C233" s="28"/>
      <c r="D233" s="28"/>
      <c r="E233" s="28"/>
    </row>
    <row r="234" spans="1:5">
      <c r="A234" s="28"/>
      <c r="B234" s="28"/>
      <c r="C234" s="28"/>
      <c r="D234" s="28"/>
      <c r="E234" s="28"/>
    </row>
    <row r="235" spans="1:5">
      <c r="A235" s="28"/>
      <c r="B235" s="28"/>
      <c r="C235" s="28"/>
      <c r="D235" s="28"/>
      <c r="E235" s="28"/>
    </row>
    <row r="236" spans="1:5">
      <c r="A236" s="28"/>
      <c r="B236" s="28"/>
      <c r="C236" s="28"/>
      <c r="D236" s="28"/>
      <c r="E236" s="28"/>
    </row>
    <row r="237" spans="1:5">
      <c r="A237" s="28"/>
      <c r="B237" s="28"/>
      <c r="C237" s="28"/>
      <c r="D237" s="28"/>
      <c r="E237" s="28"/>
    </row>
    <row r="238" spans="1:5">
      <c r="A238" s="28"/>
      <c r="B238" s="28"/>
      <c r="C238" s="28"/>
      <c r="D238" s="28"/>
      <c r="E238" s="28"/>
    </row>
    <row r="239" spans="1:5">
      <c r="A239" s="28"/>
      <c r="B239" s="28"/>
      <c r="C239" s="28"/>
      <c r="D239" s="28"/>
      <c r="E239" s="28"/>
    </row>
    <row r="240" spans="1:5">
      <c r="A240" s="28"/>
      <c r="B240" s="28"/>
      <c r="C240" s="28"/>
      <c r="D240" s="28"/>
      <c r="E240" s="28"/>
    </row>
    <row r="241" spans="1:5">
      <c r="A241" s="28"/>
      <c r="B241" s="28"/>
      <c r="C241" s="28"/>
      <c r="D241" s="28"/>
      <c r="E241" s="28"/>
    </row>
    <row r="242" spans="1:5">
      <c r="A242" s="28"/>
      <c r="B242" s="28"/>
      <c r="C242" s="28"/>
      <c r="D242" s="28"/>
      <c r="E242" s="28"/>
    </row>
    <row r="243" spans="1:5">
      <c r="A243" s="28"/>
      <c r="B243" s="28"/>
      <c r="C243" s="28"/>
      <c r="D243" s="28"/>
      <c r="E243" s="28"/>
    </row>
    <row r="244" spans="1:5">
      <c r="A244" s="28"/>
      <c r="B244" s="28"/>
      <c r="C244" s="28"/>
      <c r="D244" s="28"/>
      <c r="E244" s="28"/>
    </row>
    <row r="245" spans="1:5">
      <c r="A245" s="28"/>
      <c r="B245" s="28"/>
      <c r="C245" s="28"/>
      <c r="D245" s="28"/>
      <c r="E245" s="28"/>
    </row>
    <row r="246" spans="1:5">
      <c r="A246" s="28"/>
      <c r="B246" s="28"/>
      <c r="C246" s="28"/>
      <c r="D246" s="28"/>
      <c r="E246" s="28"/>
    </row>
    <row r="247" spans="1:5">
      <c r="A247" s="28"/>
      <c r="B247" s="28"/>
      <c r="C247" s="28"/>
      <c r="D247" s="28"/>
      <c r="E247" s="28"/>
    </row>
    <row r="248" spans="1:5">
      <c r="A248" s="28"/>
      <c r="B248" s="28"/>
      <c r="C248" s="28"/>
      <c r="D248" s="28"/>
      <c r="E248" s="28"/>
    </row>
    <row r="249" spans="1:5">
      <c r="A249" s="28"/>
      <c r="B249" s="28"/>
      <c r="C249" s="28"/>
      <c r="D249" s="28"/>
      <c r="E249" s="28"/>
    </row>
    <row r="250" spans="1:5">
      <c r="A250" s="28"/>
      <c r="B250" s="28"/>
      <c r="C250" s="28"/>
      <c r="D250" s="28"/>
      <c r="E250" s="28"/>
    </row>
    <row r="251" spans="1:5">
      <c r="A251" s="28"/>
      <c r="B251" s="28"/>
      <c r="C251" s="28"/>
      <c r="D251" s="28"/>
      <c r="E251" s="28"/>
    </row>
    <row r="252" spans="1:5">
      <c r="A252" s="28"/>
      <c r="B252" s="28"/>
      <c r="C252" s="28"/>
      <c r="D252" s="28"/>
      <c r="E252" s="28"/>
    </row>
    <row r="253" spans="1:5">
      <c r="A253" s="28"/>
      <c r="B253" s="28"/>
      <c r="C253" s="28"/>
      <c r="D253" s="28"/>
      <c r="E253" s="28"/>
    </row>
    <row r="254" spans="1:5">
      <c r="A254" s="28"/>
      <c r="B254" s="28"/>
      <c r="C254" s="28"/>
      <c r="D254" s="28"/>
      <c r="E254" s="28"/>
    </row>
    <row r="255" spans="1:5">
      <c r="A255" s="28"/>
      <c r="B255" s="28"/>
      <c r="C255" s="28"/>
      <c r="D255" s="28"/>
      <c r="E255" s="28"/>
    </row>
    <row r="256" spans="1:5">
      <c r="A256" s="28"/>
      <c r="B256" s="28"/>
      <c r="C256" s="28"/>
      <c r="D256" s="28"/>
      <c r="E256" s="28"/>
    </row>
    <row r="257" spans="1:5">
      <c r="A257" s="28"/>
      <c r="B257" s="28"/>
      <c r="C257" s="28"/>
      <c r="D257" s="28"/>
      <c r="E257" s="28"/>
    </row>
    <row r="258" spans="1:5">
      <c r="A258" s="28"/>
      <c r="B258" s="28"/>
      <c r="C258" s="28"/>
      <c r="D258" s="28"/>
      <c r="E258" s="28"/>
    </row>
    <row r="259" spans="1:5">
      <c r="A259" s="28"/>
      <c r="B259" s="28"/>
      <c r="C259" s="28"/>
      <c r="D259" s="28"/>
      <c r="E259" s="28"/>
    </row>
    <row r="260" spans="1:5">
      <c r="A260" s="28"/>
      <c r="B260" s="28"/>
      <c r="C260" s="28"/>
      <c r="D260" s="28"/>
      <c r="E260" s="28"/>
    </row>
    <row r="261" spans="1:5">
      <c r="A261" s="28"/>
      <c r="B261" s="28"/>
      <c r="C261" s="28"/>
      <c r="D261" s="28"/>
      <c r="E261" s="28"/>
    </row>
    <row r="262" spans="1:5">
      <c r="A262" s="28"/>
      <c r="B262" s="28"/>
      <c r="C262" s="28"/>
      <c r="D262" s="28"/>
      <c r="E262" s="28"/>
    </row>
    <row r="263" spans="1:5">
      <c r="A263" s="28"/>
      <c r="B263" s="28"/>
      <c r="C263" s="28"/>
      <c r="D263" s="28"/>
      <c r="E263" s="28"/>
    </row>
    <row r="264" spans="1:5">
      <c r="A264" s="28"/>
      <c r="B264" s="28"/>
      <c r="C264" s="28"/>
      <c r="D264" s="28"/>
      <c r="E264" s="28"/>
    </row>
    <row r="265" spans="1:5">
      <c r="A265" s="28"/>
      <c r="B265" s="28"/>
      <c r="C265" s="28"/>
      <c r="D265" s="28"/>
      <c r="E265" s="28"/>
    </row>
    <row r="266" spans="1:5">
      <c r="A266" s="28"/>
      <c r="B266" s="28"/>
      <c r="C266" s="28"/>
      <c r="D266" s="28"/>
      <c r="E266" s="28"/>
    </row>
    <row r="267" spans="1:5">
      <c r="A267" s="28"/>
      <c r="B267" s="28"/>
      <c r="C267" s="28"/>
      <c r="D267" s="28"/>
      <c r="E267" s="28"/>
    </row>
    <row r="268" spans="1:5">
      <c r="A268" s="28"/>
      <c r="B268" s="28"/>
      <c r="C268" s="28"/>
      <c r="D268" s="28"/>
      <c r="E268" s="28"/>
    </row>
    <row r="269" spans="1:5">
      <c r="A269" s="28"/>
      <c r="B269" s="28"/>
      <c r="C269" s="28"/>
      <c r="D269" s="28"/>
      <c r="E269" s="28"/>
    </row>
    <row r="270" spans="1:5">
      <c r="A270" s="28"/>
      <c r="B270" s="28"/>
      <c r="C270" s="28"/>
      <c r="D270" s="28"/>
      <c r="E270" s="28"/>
    </row>
    <row r="271" spans="1:5">
      <c r="A271" s="28"/>
      <c r="B271" s="28"/>
      <c r="C271" s="28"/>
      <c r="D271" s="28"/>
      <c r="E271" s="28"/>
    </row>
    <row r="272" spans="1:5">
      <c r="A272" s="28"/>
      <c r="B272" s="28"/>
      <c r="C272" s="28"/>
      <c r="D272" s="28"/>
      <c r="E272" s="28"/>
    </row>
    <row r="273" spans="1:5">
      <c r="A273" s="28"/>
      <c r="B273" s="28"/>
      <c r="C273" s="28"/>
      <c r="D273" s="28"/>
      <c r="E273" s="28"/>
    </row>
    <row r="274" spans="1:5">
      <c r="A274" s="28"/>
      <c r="B274" s="28"/>
      <c r="C274" s="28"/>
      <c r="D274" s="28"/>
      <c r="E274" s="28"/>
    </row>
    <row r="275" spans="1:5">
      <c r="A275" s="28"/>
      <c r="B275" s="28"/>
      <c r="C275" s="28"/>
      <c r="D275" s="28"/>
      <c r="E275" s="28"/>
    </row>
    <row r="276" spans="1:5">
      <c r="A276" s="28"/>
      <c r="B276" s="28"/>
      <c r="C276" s="28"/>
      <c r="D276" s="28"/>
      <c r="E276" s="28"/>
    </row>
    <row r="277" spans="1:5">
      <c r="A277" s="28"/>
      <c r="B277" s="28"/>
      <c r="C277" s="28"/>
      <c r="D277" s="28"/>
      <c r="E277" s="28"/>
    </row>
    <row r="278" spans="1:5">
      <c r="A278" s="28"/>
      <c r="B278" s="28"/>
      <c r="C278" s="28"/>
      <c r="D278" s="28"/>
      <c r="E278" s="28"/>
    </row>
    <row r="279" spans="1:5">
      <c r="A279" s="28"/>
      <c r="B279" s="28"/>
      <c r="C279" s="28"/>
      <c r="D279" s="28"/>
      <c r="E279" s="28"/>
    </row>
    <row r="280" spans="1:5">
      <c r="A280" s="28"/>
      <c r="B280" s="28"/>
      <c r="C280" s="28"/>
      <c r="D280" s="28"/>
      <c r="E280" s="28"/>
    </row>
    <row r="281" spans="1:5">
      <c r="A281" s="28"/>
      <c r="B281" s="28"/>
      <c r="C281" s="28"/>
      <c r="D281" s="28"/>
      <c r="E281" s="28"/>
    </row>
    <row r="282" spans="1:5">
      <c r="A282" s="28"/>
      <c r="B282" s="28"/>
      <c r="C282" s="28"/>
      <c r="D282" s="28"/>
      <c r="E282" s="28"/>
    </row>
    <row r="283" spans="1:5">
      <c r="A283" s="28"/>
      <c r="B283" s="28"/>
      <c r="C283" s="28"/>
      <c r="D283" s="28"/>
      <c r="E283" s="28"/>
    </row>
    <row r="284" spans="1:5">
      <c r="A284" s="28"/>
      <c r="B284" s="28"/>
      <c r="C284" s="28"/>
      <c r="D284" s="28"/>
      <c r="E284" s="28"/>
    </row>
    <row r="285" spans="1:5">
      <c r="A285" s="28"/>
      <c r="B285" s="28"/>
      <c r="C285" s="28"/>
      <c r="D285" s="28"/>
      <c r="E285" s="28"/>
    </row>
    <row r="286" spans="1:5">
      <c r="A286" s="28"/>
      <c r="B286" s="28"/>
      <c r="C286" s="28"/>
      <c r="D286" s="28"/>
      <c r="E286" s="28"/>
    </row>
    <row r="287" spans="1:5">
      <c r="A287" s="28"/>
      <c r="B287" s="28"/>
      <c r="C287" s="28"/>
      <c r="D287" s="28"/>
      <c r="E287" s="28"/>
    </row>
    <row r="288" spans="1:5">
      <c r="A288" s="28"/>
      <c r="B288" s="28"/>
      <c r="C288" s="28"/>
      <c r="D288" s="28"/>
      <c r="E288" s="28"/>
    </row>
    <row r="289" spans="1:5">
      <c r="A289" s="28"/>
      <c r="B289" s="28"/>
      <c r="C289" s="28"/>
      <c r="D289" s="28"/>
      <c r="E289" s="28"/>
    </row>
    <row r="290" spans="1:5">
      <c r="A290" s="28"/>
      <c r="B290" s="28"/>
      <c r="C290" s="28"/>
      <c r="D290" s="28"/>
      <c r="E290" s="28"/>
    </row>
    <row r="291" spans="1:5">
      <c r="A291" s="28"/>
      <c r="B291" s="28"/>
      <c r="C291" s="28"/>
      <c r="D291" s="28"/>
      <c r="E291" s="28"/>
    </row>
    <row r="292" spans="1:5">
      <c r="A292" s="28"/>
      <c r="B292" s="28"/>
      <c r="C292" s="28"/>
      <c r="D292" s="28"/>
      <c r="E292" s="28"/>
    </row>
    <row r="293" spans="1:5">
      <c r="A293" s="28"/>
      <c r="B293" s="28"/>
      <c r="C293" s="28"/>
      <c r="D293" s="28"/>
      <c r="E293" s="28"/>
    </row>
    <row r="294" spans="1:5">
      <c r="A294" s="28"/>
      <c r="B294" s="28"/>
      <c r="C294" s="28"/>
      <c r="D294" s="28"/>
      <c r="E294" s="28"/>
    </row>
    <row r="295" spans="1:5">
      <c r="A295" s="28"/>
      <c r="B295" s="28"/>
      <c r="C295" s="28"/>
      <c r="D295" s="28"/>
      <c r="E295" s="28"/>
    </row>
    <row r="296" spans="1:5">
      <c r="A296" s="28"/>
      <c r="B296" s="28"/>
      <c r="C296" s="28"/>
      <c r="D296" s="28"/>
      <c r="E296" s="28"/>
    </row>
    <row r="297" spans="1:5">
      <c r="A297" s="28"/>
      <c r="B297" s="28"/>
      <c r="C297" s="28"/>
      <c r="D297" s="28"/>
      <c r="E297" s="28"/>
    </row>
    <row r="298" spans="1:5">
      <c r="A298" s="28"/>
      <c r="B298" s="28"/>
      <c r="C298" s="28"/>
      <c r="D298" s="28"/>
      <c r="E298" s="28"/>
    </row>
    <row r="299" spans="1:5">
      <c r="A299" s="28"/>
      <c r="B299" s="28"/>
      <c r="C299" s="28"/>
      <c r="D299" s="28"/>
      <c r="E299" s="28"/>
    </row>
    <row r="300" spans="1:5">
      <c r="A300" s="28"/>
      <c r="B300" s="28"/>
      <c r="C300" s="28"/>
      <c r="D300" s="28"/>
      <c r="E300" s="28"/>
    </row>
    <row r="301" spans="1:5">
      <c r="A301" s="28"/>
      <c r="B301" s="28"/>
      <c r="C301" s="28"/>
      <c r="D301" s="28"/>
      <c r="E301" s="28"/>
    </row>
    <row r="302" spans="1:5">
      <c r="A302" s="28"/>
      <c r="B302" s="28"/>
      <c r="C302" s="28"/>
      <c r="D302" s="28"/>
      <c r="E302" s="28"/>
    </row>
    <row r="303" spans="1:5">
      <c r="A303" s="28"/>
      <c r="B303" s="28"/>
      <c r="C303" s="28"/>
      <c r="D303" s="28"/>
      <c r="E303" s="28"/>
    </row>
    <row r="304" spans="1:5">
      <c r="A304" s="28"/>
      <c r="B304" s="28"/>
      <c r="C304" s="28"/>
      <c r="D304" s="28"/>
      <c r="E304" s="28"/>
    </row>
    <row r="305" spans="1:5">
      <c r="A305" s="28"/>
      <c r="B305" s="28"/>
      <c r="C305" s="28"/>
      <c r="D305" s="28"/>
      <c r="E305" s="28"/>
    </row>
    <row r="306" spans="1:5">
      <c r="A306" s="28"/>
      <c r="B306" s="28"/>
      <c r="C306" s="28"/>
      <c r="D306" s="28"/>
      <c r="E306" s="28"/>
    </row>
    <row r="307" spans="1:5">
      <c r="A307" s="28"/>
      <c r="B307" s="28"/>
      <c r="C307" s="28"/>
      <c r="D307" s="28"/>
      <c r="E307" s="28"/>
    </row>
    <row r="308" spans="1:5">
      <c r="A308" s="28"/>
      <c r="B308" s="28"/>
      <c r="C308" s="28"/>
      <c r="D308" s="28"/>
      <c r="E308" s="28"/>
    </row>
    <row r="309" spans="1:5">
      <c r="A309" s="28"/>
      <c r="B309" s="28"/>
      <c r="C309" s="28"/>
      <c r="D309" s="28"/>
      <c r="E309" s="28"/>
    </row>
    <row r="310" spans="1:5">
      <c r="A310" s="28"/>
      <c r="B310" s="28"/>
      <c r="C310" s="28"/>
      <c r="D310" s="28"/>
      <c r="E310" s="28"/>
    </row>
    <row r="311" spans="1:5">
      <c r="A311" s="28"/>
      <c r="B311" s="28"/>
      <c r="C311" s="28"/>
      <c r="D311" s="28"/>
      <c r="E311" s="28"/>
    </row>
    <row r="312" spans="1:5">
      <c r="A312" s="28"/>
      <c r="B312" s="28"/>
      <c r="C312" s="28"/>
      <c r="D312" s="28"/>
      <c r="E312" s="28"/>
    </row>
    <row r="313" spans="1:5">
      <c r="A313" s="28"/>
      <c r="B313" s="28"/>
      <c r="C313" s="28"/>
      <c r="D313" s="28"/>
      <c r="E313" s="28"/>
    </row>
    <row r="314" spans="1:5">
      <c r="A314" s="28"/>
      <c r="B314" s="28"/>
      <c r="C314" s="28"/>
      <c r="D314" s="28"/>
      <c r="E314" s="28"/>
    </row>
    <row r="315" spans="1:5">
      <c r="A315" s="28"/>
      <c r="B315" s="28"/>
      <c r="C315" s="28"/>
      <c r="D315" s="28"/>
      <c r="E315" s="28"/>
    </row>
    <row r="316" spans="1:5">
      <c r="A316" s="28"/>
      <c r="B316" s="28"/>
      <c r="C316" s="28"/>
      <c r="D316" s="28"/>
      <c r="E316" s="28"/>
    </row>
    <row r="317" spans="1:5">
      <c r="A317" s="28"/>
      <c r="B317" s="28"/>
      <c r="C317" s="28"/>
      <c r="D317" s="28"/>
      <c r="E317" s="28"/>
    </row>
    <row r="318" spans="1:5">
      <c r="A318" s="28"/>
      <c r="B318" s="28"/>
      <c r="C318" s="28"/>
      <c r="D318" s="28"/>
      <c r="E318" s="28"/>
    </row>
    <row r="319" spans="1:5">
      <c r="A319" s="28"/>
      <c r="B319" s="28"/>
      <c r="C319" s="28"/>
      <c r="D319" s="28"/>
      <c r="E319" s="28"/>
    </row>
    <row r="320" spans="1:5">
      <c r="A320" s="28"/>
      <c r="B320" s="28"/>
      <c r="C320" s="28"/>
      <c r="D320" s="28"/>
      <c r="E320" s="28"/>
    </row>
    <row r="321" spans="1:5">
      <c r="A321" s="28"/>
      <c r="B321" s="28"/>
      <c r="C321" s="28"/>
      <c r="D321" s="28"/>
      <c r="E321" s="28"/>
    </row>
    <row r="322" spans="1:5">
      <c r="A322" s="28"/>
      <c r="B322" s="28"/>
      <c r="C322" s="28"/>
      <c r="D322" s="28"/>
      <c r="E322" s="28"/>
    </row>
    <row r="323" spans="1:5">
      <c r="A323" s="28"/>
      <c r="B323" s="28"/>
      <c r="C323" s="28"/>
      <c r="D323" s="28"/>
      <c r="E323" s="28"/>
    </row>
    <row r="324" spans="1:5">
      <c r="A324" s="28"/>
      <c r="B324" s="28"/>
      <c r="C324" s="28"/>
      <c r="D324" s="28"/>
      <c r="E324" s="28"/>
    </row>
    <row r="325" spans="1:5">
      <c r="A325" s="28"/>
      <c r="B325" s="28"/>
      <c r="C325" s="28"/>
      <c r="D325" s="28"/>
      <c r="E325" s="28"/>
    </row>
    <row r="326" spans="1:5">
      <c r="A326" s="28"/>
      <c r="B326" s="28"/>
      <c r="C326" s="28"/>
      <c r="D326" s="28"/>
      <c r="E326" s="28"/>
    </row>
    <row r="327" spans="1:5">
      <c r="A327" s="28"/>
      <c r="B327" s="28"/>
      <c r="C327" s="28"/>
      <c r="D327" s="28"/>
      <c r="E327" s="28"/>
    </row>
    <row r="328" spans="1:5">
      <c r="A328" s="28"/>
      <c r="B328" s="28"/>
      <c r="C328" s="28"/>
      <c r="D328" s="28"/>
      <c r="E328" s="28"/>
    </row>
    <row r="329" spans="1:5">
      <c r="A329" s="28"/>
      <c r="B329" s="28"/>
      <c r="C329" s="28"/>
      <c r="D329" s="28"/>
      <c r="E329" s="28"/>
    </row>
    <row r="330" spans="1:5">
      <c r="A330" s="28"/>
      <c r="B330" s="28"/>
      <c r="C330" s="28"/>
      <c r="D330" s="28"/>
      <c r="E330" s="28"/>
    </row>
    <row r="331" spans="1:5">
      <c r="A331" s="28"/>
      <c r="B331" s="28"/>
      <c r="C331" s="28"/>
      <c r="D331" s="28"/>
      <c r="E331" s="28"/>
    </row>
    <row r="332" spans="1:5">
      <c r="A332" s="28"/>
      <c r="B332" s="28"/>
      <c r="C332" s="28"/>
      <c r="D332" s="28"/>
      <c r="E332" s="28"/>
    </row>
    <row r="333" spans="1:5">
      <c r="A333" s="28"/>
      <c r="B333" s="28"/>
      <c r="C333" s="28"/>
      <c r="D333" s="28"/>
      <c r="E333" s="28"/>
    </row>
    <row r="334" spans="1:5">
      <c r="A334" s="28"/>
      <c r="B334" s="28"/>
      <c r="C334" s="28"/>
      <c r="D334" s="28"/>
      <c r="E334" s="28"/>
    </row>
    <row r="335" spans="1:5">
      <c r="A335" s="28"/>
      <c r="B335" s="28"/>
      <c r="C335" s="28"/>
      <c r="D335" s="28"/>
      <c r="E335" s="28"/>
    </row>
    <row r="336" spans="1:5">
      <c r="A336" s="28"/>
      <c r="B336" s="28"/>
      <c r="C336" s="28"/>
      <c r="D336" s="28"/>
      <c r="E336" s="28"/>
    </row>
    <row r="337" spans="1:5">
      <c r="A337" s="28"/>
      <c r="B337" s="28"/>
      <c r="C337" s="28"/>
      <c r="D337" s="28"/>
      <c r="E337" s="28"/>
    </row>
    <row r="338" spans="1:5">
      <c r="A338" s="28"/>
      <c r="B338" s="28"/>
      <c r="C338" s="28"/>
      <c r="D338" s="28"/>
      <c r="E338" s="28"/>
    </row>
    <row r="339" spans="1:5">
      <c r="A339" s="28"/>
      <c r="B339" s="28"/>
      <c r="C339" s="28"/>
      <c r="D339" s="28"/>
      <c r="E339" s="28"/>
    </row>
    <row r="340" spans="1:5">
      <c r="A340" s="28"/>
      <c r="B340" s="28"/>
      <c r="C340" s="28"/>
      <c r="D340" s="28"/>
      <c r="E340" s="28"/>
    </row>
    <row r="341" spans="1:5">
      <c r="A341" s="28"/>
      <c r="B341" s="28"/>
      <c r="C341" s="28"/>
      <c r="D341" s="28"/>
      <c r="E341" s="28"/>
    </row>
    <row r="342" spans="1:5">
      <c r="A342" s="28"/>
      <c r="B342" s="28"/>
      <c r="C342" s="28"/>
      <c r="D342" s="28"/>
      <c r="E342" s="28"/>
    </row>
    <row r="343" spans="1:5">
      <c r="A343" s="28"/>
      <c r="B343" s="28"/>
      <c r="C343" s="28"/>
      <c r="D343" s="28"/>
      <c r="E343" s="28"/>
    </row>
    <row r="344" spans="1:5">
      <c r="A344" s="28"/>
      <c r="B344" s="28"/>
      <c r="C344" s="28"/>
      <c r="D344" s="28"/>
      <c r="E344" s="28"/>
    </row>
    <row r="345" spans="1:5">
      <c r="A345" s="28"/>
      <c r="B345" s="28"/>
      <c r="C345" s="28"/>
      <c r="D345" s="28"/>
      <c r="E345" s="28"/>
    </row>
    <row r="346" spans="1:5">
      <c r="A346" s="28"/>
      <c r="B346" s="28"/>
      <c r="C346" s="28"/>
      <c r="D346" s="28"/>
      <c r="E346" s="28"/>
    </row>
    <row r="347" spans="1:5">
      <c r="A347" s="28"/>
      <c r="B347" s="28"/>
      <c r="C347" s="28"/>
      <c r="D347" s="28"/>
      <c r="E347" s="28"/>
    </row>
    <row r="348" spans="1:5">
      <c r="A348" s="28"/>
      <c r="B348" s="28"/>
      <c r="C348" s="28"/>
      <c r="D348" s="28"/>
      <c r="E348" s="28"/>
    </row>
    <row r="349" spans="1:5">
      <c r="A349" s="28"/>
      <c r="B349" s="28"/>
      <c r="C349" s="28"/>
      <c r="D349" s="28"/>
      <c r="E349" s="28"/>
    </row>
    <row r="350" spans="1:5">
      <c r="A350" s="28"/>
      <c r="B350" s="28"/>
      <c r="C350" s="28"/>
      <c r="D350" s="28"/>
      <c r="E350" s="28"/>
    </row>
    <row r="351" spans="1:5">
      <c r="A351" s="28"/>
      <c r="B351" s="28"/>
      <c r="C351" s="28"/>
      <c r="D351" s="28"/>
      <c r="E351" s="28"/>
    </row>
    <row r="352" spans="1:5">
      <c r="A352" s="28"/>
      <c r="B352" s="28"/>
      <c r="C352" s="28"/>
      <c r="D352" s="28"/>
      <c r="E352" s="28"/>
    </row>
    <row r="353" spans="1:5">
      <c r="A353" s="28"/>
      <c r="B353" s="28"/>
      <c r="C353" s="28"/>
      <c r="D353" s="28"/>
      <c r="E353" s="28"/>
    </row>
    <row r="354" spans="1:5">
      <c r="A354" s="28"/>
      <c r="B354" s="28"/>
      <c r="C354" s="28"/>
      <c r="D354" s="28"/>
      <c r="E354" s="28"/>
    </row>
    <row r="355" spans="1:5">
      <c r="A355" s="28"/>
      <c r="B355" s="28"/>
      <c r="C355" s="28"/>
      <c r="D355" s="28"/>
      <c r="E355" s="28"/>
    </row>
    <row r="356" spans="1:5">
      <c r="A356" s="28"/>
      <c r="B356" s="28"/>
      <c r="C356" s="28"/>
      <c r="D356" s="28"/>
      <c r="E356" s="28"/>
    </row>
    <row r="357" spans="1:5">
      <c r="A357" s="28"/>
      <c r="B357" s="28"/>
      <c r="C357" s="28"/>
      <c r="D357" s="28"/>
      <c r="E357" s="28"/>
    </row>
    <row r="358" spans="1:5">
      <c r="A358" s="28"/>
      <c r="B358" s="28"/>
      <c r="C358" s="28"/>
      <c r="D358" s="28"/>
      <c r="E358" s="28"/>
    </row>
    <row r="359" spans="1:5">
      <c r="A359" s="28"/>
      <c r="B359" s="28"/>
      <c r="C359" s="28"/>
      <c r="D359" s="28"/>
      <c r="E359" s="28"/>
    </row>
    <row r="360" spans="1:5">
      <c r="A360" s="28"/>
      <c r="B360" s="28"/>
      <c r="C360" s="28"/>
      <c r="D360" s="28"/>
      <c r="E360" s="28"/>
    </row>
    <row r="361" spans="1:5">
      <c r="A361" s="28"/>
      <c r="B361" s="28"/>
      <c r="C361" s="28"/>
      <c r="D361" s="28"/>
      <c r="E361" s="28"/>
    </row>
    <row r="362" spans="1:5">
      <c r="A362" s="28"/>
      <c r="B362" s="28"/>
      <c r="C362" s="28"/>
      <c r="D362" s="28"/>
      <c r="E362" s="28"/>
    </row>
    <row r="363" spans="1:5">
      <c r="A363" s="28"/>
      <c r="B363" s="28"/>
      <c r="C363" s="28"/>
      <c r="D363" s="28"/>
      <c r="E363" s="28"/>
    </row>
    <row r="364" spans="1:5">
      <c r="A364" s="28"/>
      <c r="B364" s="28"/>
      <c r="C364" s="28"/>
      <c r="D364" s="28"/>
      <c r="E364" s="28"/>
    </row>
    <row r="365" spans="1:5">
      <c r="A365" s="28"/>
      <c r="B365" s="28"/>
      <c r="C365" s="28"/>
      <c r="D365" s="28"/>
      <c r="E365" s="28"/>
    </row>
    <row r="366" spans="1:5">
      <c r="A366" s="28"/>
      <c r="B366" s="28"/>
      <c r="C366" s="28"/>
      <c r="D366" s="28"/>
      <c r="E366" s="28"/>
    </row>
    <row r="367" spans="1:5">
      <c r="A367" s="28"/>
      <c r="B367" s="28"/>
      <c r="C367" s="28"/>
      <c r="D367" s="28"/>
      <c r="E367" s="28"/>
    </row>
    <row r="368" spans="1:5">
      <c r="A368" s="28"/>
      <c r="B368" s="28"/>
      <c r="C368" s="28"/>
      <c r="D368" s="28"/>
      <c r="E368" s="28"/>
    </row>
    <row r="369" spans="1:5">
      <c r="A369" s="28"/>
      <c r="B369" s="28"/>
      <c r="C369" s="28"/>
      <c r="D369" s="28"/>
      <c r="E369" s="28"/>
    </row>
    <row r="370" spans="1:5">
      <c r="A370" s="28"/>
      <c r="B370" s="28"/>
      <c r="C370" s="28"/>
      <c r="D370" s="28"/>
      <c r="E370" s="28"/>
    </row>
    <row r="371" spans="1:5">
      <c r="A371" s="28"/>
      <c r="B371" s="28"/>
      <c r="C371" s="28"/>
      <c r="D371" s="28"/>
      <c r="E371" s="28"/>
    </row>
    <row r="372" spans="1:5">
      <c r="A372" s="28"/>
      <c r="B372" s="28"/>
      <c r="C372" s="28"/>
      <c r="D372" s="28"/>
      <c r="E372" s="28"/>
    </row>
    <row r="373" spans="1:5">
      <c r="A373" s="28"/>
      <c r="B373" s="28"/>
      <c r="C373" s="28"/>
      <c r="D373" s="28"/>
      <c r="E373" s="28"/>
    </row>
    <row r="374" spans="1:5">
      <c r="A374" s="28"/>
      <c r="B374" s="28"/>
      <c r="C374" s="28"/>
      <c r="D374" s="28"/>
      <c r="E374" s="28"/>
    </row>
    <row r="375" spans="1:5">
      <c r="A375" s="28"/>
      <c r="B375" s="28"/>
      <c r="C375" s="28"/>
      <c r="D375" s="28"/>
      <c r="E375" s="28"/>
    </row>
    <row r="376" spans="1:5">
      <c r="A376" s="28"/>
      <c r="B376" s="28"/>
      <c r="C376" s="28"/>
      <c r="D376" s="28"/>
      <c r="E376" s="28"/>
    </row>
    <row r="377" spans="1:5">
      <c r="A377" s="28"/>
      <c r="B377" s="28"/>
      <c r="C377" s="28"/>
      <c r="D377" s="28"/>
      <c r="E377" s="28"/>
    </row>
    <row r="378" spans="1:5">
      <c r="A378" s="28"/>
      <c r="B378" s="28"/>
      <c r="C378" s="28"/>
      <c r="D378" s="28"/>
      <c r="E378" s="28"/>
    </row>
    <row r="379" spans="1:5">
      <c r="A379" s="28"/>
      <c r="B379" s="28"/>
      <c r="C379" s="28"/>
      <c r="D379" s="28"/>
      <c r="E379" s="28"/>
    </row>
    <row r="380" spans="1:5">
      <c r="A380" s="28"/>
      <c r="B380" s="28"/>
      <c r="C380" s="28"/>
      <c r="D380" s="28"/>
      <c r="E380" s="28"/>
    </row>
    <row r="381" spans="1:5">
      <c r="A381" s="28"/>
      <c r="B381" s="28"/>
      <c r="C381" s="28"/>
      <c r="D381" s="28"/>
      <c r="E381" s="28"/>
    </row>
    <row r="382" spans="1:5">
      <c r="A382" s="28"/>
      <c r="B382" s="28"/>
      <c r="C382" s="28"/>
      <c r="D382" s="28"/>
      <c r="E382" s="28"/>
    </row>
    <row r="383" spans="1:5">
      <c r="A383" s="28"/>
      <c r="B383" s="28"/>
      <c r="C383" s="28"/>
      <c r="D383" s="28"/>
      <c r="E383" s="28"/>
    </row>
    <row r="384" spans="1:5">
      <c r="A384" s="28"/>
      <c r="B384" s="28"/>
      <c r="C384" s="28"/>
      <c r="D384" s="28"/>
      <c r="E384" s="28"/>
    </row>
    <row r="385" spans="1:5">
      <c r="A385" s="28"/>
      <c r="B385" s="28"/>
      <c r="C385" s="28"/>
      <c r="D385" s="28"/>
      <c r="E385" s="28"/>
    </row>
    <row r="386" spans="1:5">
      <c r="A386" s="28"/>
      <c r="B386" s="28"/>
      <c r="C386" s="28"/>
      <c r="D386" s="28"/>
      <c r="E386" s="28"/>
    </row>
    <row r="387" spans="1:5">
      <c r="A387" s="28"/>
      <c r="B387" s="28"/>
      <c r="C387" s="28"/>
      <c r="D387" s="28"/>
      <c r="E387" s="28"/>
    </row>
    <row r="388" spans="1:5">
      <c r="A388" s="28"/>
      <c r="B388" s="28"/>
      <c r="C388" s="28"/>
      <c r="D388" s="28"/>
      <c r="E388" s="28"/>
    </row>
    <row r="389" spans="1:5">
      <c r="A389" s="28"/>
      <c r="B389" s="28"/>
      <c r="C389" s="28"/>
      <c r="D389" s="28"/>
      <c r="E389" s="28"/>
    </row>
    <row r="390" spans="1:5">
      <c r="A390" s="28"/>
      <c r="B390" s="28"/>
      <c r="C390" s="28"/>
      <c r="D390" s="28"/>
      <c r="E390" s="28"/>
    </row>
    <row r="391" spans="1:5">
      <c r="A391" s="28"/>
      <c r="B391" s="28"/>
      <c r="C391" s="28"/>
      <c r="D391" s="28"/>
      <c r="E391" s="28"/>
    </row>
    <row r="392" spans="1:5">
      <c r="A392" s="28"/>
      <c r="B392" s="28"/>
      <c r="C392" s="28"/>
      <c r="D392" s="28"/>
      <c r="E392" s="28"/>
    </row>
    <row r="393" spans="1:5">
      <c r="A393" s="28"/>
      <c r="B393" s="28"/>
      <c r="C393" s="28"/>
      <c r="D393" s="28"/>
      <c r="E393" s="28"/>
    </row>
    <row r="394" spans="1:5">
      <c r="A394" s="28"/>
      <c r="B394" s="28"/>
      <c r="C394" s="28"/>
      <c r="D394" s="28"/>
      <c r="E394" s="28"/>
    </row>
    <row r="395" spans="1:5">
      <c r="A395" s="28"/>
      <c r="B395" s="28"/>
      <c r="C395" s="28"/>
      <c r="D395" s="28"/>
      <c r="E395" s="28"/>
    </row>
    <row r="396" spans="1:5">
      <c r="A396" s="28"/>
      <c r="B396" s="28"/>
      <c r="C396" s="28"/>
      <c r="D396" s="28"/>
      <c r="E396" s="28"/>
    </row>
    <row r="397" spans="1:5">
      <c r="A397" s="28"/>
      <c r="B397" s="28"/>
      <c r="C397" s="28"/>
      <c r="D397" s="28"/>
      <c r="E397" s="28"/>
    </row>
    <row r="398" spans="1:5">
      <c r="A398" s="28"/>
      <c r="B398" s="28"/>
      <c r="C398" s="28"/>
      <c r="D398" s="28"/>
      <c r="E398" s="28"/>
    </row>
    <row r="399" spans="1:5">
      <c r="A399" s="28"/>
      <c r="B399" s="28"/>
      <c r="C399" s="28"/>
      <c r="D399" s="28"/>
      <c r="E399" s="28"/>
    </row>
    <row r="400" spans="1:5">
      <c r="A400" s="28"/>
      <c r="B400" s="28"/>
      <c r="C400" s="28"/>
      <c r="D400" s="28"/>
      <c r="E400" s="28"/>
    </row>
    <row r="401" spans="1:5">
      <c r="A401" s="28"/>
      <c r="B401" s="28"/>
      <c r="C401" s="28"/>
      <c r="D401" s="28"/>
      <c r="E401" s="28"/>
    </row>
    <row r="402" spans="1:5">
      <c r="A402" s="28"/>
      <c r="B402" s="28"/>
      <c r="C402" s="28"/>
      <c r="D402" s="28"/>
      <c r="E402" s="28"/>
    </row>
    <row r="403" spans="1:5">
      <c r="A403" s="28"/>
      <c r="B403" s="28"/>
      <c r="C403" s="28"/>
      <c r="D403" s="28"/>
      <c r="E403" s="28"/>
    </row>
    <row r="404" spans="1:5">
      <c r="A404" s="28"/>
      <c r="B404" s="28"/>
      <c r="C404" s="28"/>
      <c r="D404" s="28"/>
      <c r="E404" s="28"/>
    </row>
    <row r="405" spans="1:5">
      <c r="A405" s="28"/>
      <c r="B405" s="28"/>
      <c r="C405" s="28"/>
      <c r="D405" s="28"/>
      <c r="E405" s="28"/>
    </row>
    <row r="406" spans="1:5">
      <c r="A406" s="28"/>
      <c r="B406" s="28"/>
      <c r="C406" s="28"/>
      <c r="D406" s="28"/>
      <c r="E406" s="28"/>
    </row>
    <row r="407" spans="1:5">
      <c r="A407" s="28"/>
      <c r="B407" s="28"/>
      <c r="C407" s="28"/>
      <c r="D407" s="28"/>
      <c r="E407" s="28"/>
    </row>
    <row r="408" spans="1:5">
      <c r="A408" s="28"/>
      <c r="B408" s="28"/>
      <c r="C408" s="28"/>
      <c r="D408" s="28"/>
      <c r="E408" s="28"/>
    </row>
    <row r="409" spans="1:5">
      <c r="A409" s="28"/>
      <c r="B409" s="28"/>
      <c r="C409" s="28"/>
      <c r="D409" s="28"/>
      <c r="E409" s="28"/>
    </row>
    <row r="410" spans="1:5">
      <c r="A410" s="28"/>
      <c r="B410" s="28"/>
      <c r="C410" s="28"/>
      <c r="D410" s="28"/>
      <c r="E410" s="28"/>
    </row>
    <row r="411" spans="1:5">
      <c r="A411" s="28"/>
      <c r="B411" s="28"/>
      <c r="C411" s="28"/>
      <c r="D411" s="28"/>
      <c r="E411" s="28"/>
    </row>
    <row r="412" spans="1:5">
      <c r="A412" s="28"/>
      <c r="B412" s="28"/>
      <c r="C412" s="28"/>
      <c r="D412" s="28"/>
      <c r="E412" s="28"/>
    </row>
    <row r="413" spans="1:5">
      <c r="A413" s="28"/>
      <c r="B413" s="28"/>
      <c r="C413" s="28"/>
      <c r="D413" s="28"/>
      <c r="E413" s="28"/>
    </row>
    <row r="414" spans="1:5">
      <c r="A414" s="28"/>
      <c r="B414" s="28"/>
      <c r="C414" s="28"/>
      <c r="D414" s="28"/>
      <c r="E414" s="28"/>
    </row>
    <row r="415" spans="1:5">
      <c r="A415" s="28"/>
      <c r="B415" s="28"/>
      <c r="C415" s="28"/>
      <c r="D415" s="28"/>
      <c r="E415" s="28"/>
    </row>
    <row r="416" spans="1:5">
      <c r="A416" s="28"/>
      <c r="B416" s="28"/>
      <c r="C416" s="28"/>
      <c r="D416" s="28"/>
      <c r="E416" s="28"/>
    </row>
    <row r="417" spans="1:5">
      <c r="A417" s="28"/>
      <c r="B417" s="28"/>
      <c r="C417" s="28"/>
      <c r="D417" s="28"/>
      <c r="E417" s="28"/>
    </row>
    <row r="418" spans="1:5">
      <c r="A418" s="28"/>
      <c r="B418" s="28"/>
      <c r="C418" s="28"/>
      <c r="D418" s="28"/>
      <c r="E418" s="28"/>
    </row>
    <row r="419" spans="1:5">
      <c r="A419" s="28"/>
      <c r="B419" s="28"/>
      <c r="C419" s="28"/>
      <c r="D419" s="28"/>
      <c r="E419" s="28"/>
    </row>
    <row r="420" spans="1:5">
      <c r="A420" s="28"/>
      <c r="B420" s="28"/>
      <c r="C420" s="28"/>
      <c r="D420" s="28"/>
      <c r="E420" s="28"/>
    </row>
    <row r="421" spans="1:5">
      <c r="A421" s="28"/>
      <c r="B421" s="28"/>
      <c r="C421" s="28"/>
      <c r="D421" s="28"/>
      <c r="E421" s="28"/>
    </row>
    <row r="422" spans="1:5">
      <c r="A422" s="28"/>
      <c r="B422" s="28"/>
      <c r="C422" s="28"/>
      <c r="D422" s="28"/>
      <c r="E422" s="28"/>
    </row>
    <row r="423" spans="1:5">
      <c r="A423" s="28"/>
      <c r="B423" s="28"/>
      <c r="C423" s="28"/>
      <c r="D423" s="28"/>
      <c r="E423" s="28"/>
    </row>
    <row r="424" spans="1:5">
      <c r="A424" s="28"/>
      <c r="B424" s="28"/>
      <c r="C424" s="28"/>
      <c r="D424" s="28"/>
      <c r="E424" s="28"/>
    </row>
    <row r="425" spans="1:5">
      <c r="A425" s="28"/>
      <c r="B425" s="28"/>
      <c r="C425" s="28"/>
      <c r="D425" s="28"/>
      <c r="E425" s="28"/>
    </row>
    <row r="426" spans="1:5">
      <c r="A426" s="28"/>
      <c r="B426" s="28"/>
      <c r="C426" s="28"/>
      <c r="D426" s="28"/>
      <c r="E426" s="28"/>
    </row>
    <row r="427" spans="1:5">
      <c r="A427" s="28"/>
      <c r="B427" s="28"/>
      <c r="C427" s="28"/>
      <c r="D427" s="28"/>
      <c r="E427" s="28"/>
    </row>
    <row r="428" spans="1:5">
      <c r="A428" s="28"/>
      <c r="B428" s="28"/>
      <c r="C428" s="28"/>
      <c r="D428" s="28"/>
      <c r="E428" s="28"/>
    </row>
    <row r="429" spans="1:5">
      <c r="A429" s="28"/>
      <c r="B429" s="28"/>
      <c r="C429" s="28"/>
      <c r="D429" s="28"/>
      <c r="E429" s="28"/>
    </row>
  </sheetData>
  <mergeCells count="3">
    <mergeCell ref="A1:E1"/>
    <mergeCell ref="A14:B14"/>
    <mergeCell ref="A8:A12"/>
  </mergeCells>
  <phoneticPr fontId="106" type="noConversion"/>
  <pageMargins left="0.7" right="0.7" top="0.75" bottom="0.75" header="0.3" footer="0.3"/>
  <pageSetup paperSize="9"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H9" sqref="H9"/>
    </sheetView>
  </sheetViews>
  <sheetFormatPr defaultColWidth="9" defaultRowHeight="14.4"/>
  <cols>
    <col min="2" max="2" width="24.44140625" customWidth="1"/>
    <col min="5" max="5" width="48.44140625" customWidth="1"/>
  </cols>
  <sheetData>
    <row r="1" spans="1:5">
      <c r="A1" s="518" t="s">
        <v>756</v>
      </c>
      <c r="B1" s="518"/>
      <c r="C1" s="518"/>
      <c r="D1" s="518"/>
      <c r="E1" s="518"/>
    </row>
    <row r="2" spans="1:5">
      <c r="A2" s="36" t="s">
        <v>631</v>
      </c>
      <c r="B2" s="36"/>
      <c r="C2" s="36"/>
      <c r="D2" s="36" t="s">
        <v>632</v>
      </c>
      <c r="E2" s="36" t="s">
        <v>633</v>
      </c>
    </row>
    <row r="3" spans="1:5">
      <c r="A3" s="36" t="s">
        <v>634</v>
      </c>
      <c r="B3" s="36"/>
      <c r="C3" s="36"/>
      <c r="D3" s="36">
        <v>1</v>
      </c>
      <c r="E3" s="36" t="s">
        <v>635</v>
      </c>
    </row>
    <row r="4" spans="1:5">
      <c r="A4" s="36" t="s">
        <v>636</v>
      </c>
      <c r="B4" s="36"/>
      <c r="C4" s="36"/>
      <c r="D4" s="36">
        <v>2</v>
      </c>
      <c r="E4" s="36" t="s">
        <v>637</v>
      </c>
    </row>
    <row r="5" spans="1:5" ht="28.8">
      <c r="A5" s="36" t="s">
        <v>8</v>
      </c>
      <c r="B5" s="36"/>
      <c r="C5" s="36"/>
      <c r="D5" s="36">
        <v>1</v>
      </c>
      <c r="E5" s="37" t="s">
        <v>638</v>
      </c>
    </row>
    <row r="6" spans="1:5" ht="89.25" customHeight="1">
      <c r="A6" s="36" t="s">
        <v>639</v>
      </c>
      <c r="B6" s="36"/>
      <c r="C6" s="36"/>
      <c r="D6" s="36">
        <v>1</v>
      </c>
      <c r="E6" s="37" t="s">
        <v>757</v>
      </c>
    </row>
    <row r="7" spans="1:5">
      <c r="A7" s="525" t="s">
        <v>641</v>
      </c>
      <c r="B7" s="36" t="s">
        <v>758</v>
      </c>
      <c r="C7" s="36"/>
      <c r="D7" s="36">
        <v>1</v>
      </c>
      <c r="E7" s="36" t="s">
        <v>759</v>
      </c>
    </row>
    <row r="8" spans="1:5">
      <c r="A8" s="525"/>
      <c r="B8" s="36" t="s">
        <v>760</v>
      </c>
      <c r="C8" s="36"/>
      <c r="D8" s="36">
        <v>1</v>
      </c>
      <c r="E8" s="36" t="s">
        <v>761</v>
      </c>
    </row>
    <row r="9" spans="1:5">
      <c r="A9" s="525"/>
      <c r="B9" s="36" t="s">
        <v>762</v>
      </c>
      <c r="C9" s="36"/>
      <c r="D9" s="36">
        <v>1</v>
      </c>
      <c r="E9" s="36" t="s">
        <v>763</v>
      </c>
    </row>
    <row r="10" spans="1:5">
      <c r="A10" s="525"/>
      <c r="B10" s="36" t="s">
        <v>764</v>
      </c>
      <c r="C10" s="36" t="s">
        <v>668</v>
      </c>
      <c r="D10" s="36">
        <v>2</v>
      </c>
      <c r="E10" s="36" t="s">
        <v>669</v>
      </c>
    </row>
    <row r="11" spans="1:5">
      <c r="A11" s="525"/>
      <c r="B11" s="36"/>
      <c r="C11" s="36" t="s">
        <v>670</v>
      </c>
      <c r="D11" s="36">
        <v>2</v>
      </c>
      <c r="E11" s="36" t="s">
        <v>671</v>
      </c>
    </row>
    <row r="12" spans="1:5" ht="158.4">
      <c r="A12" s="525"/>
      <c r="B12" s="36"/>
      <c r="C12" s="36" t="s">
        <v>672</v>
      </c>
      <c r="D12" s="36">
        <v>1</v>
      </c>
      <c r="E12" s="37" t="s">
        <v>673</v>
      </c>
    </row>
    <row r="13" spans="1:5">
      <c r="A13" s="36" t="s">
        <v>680</v>
      </c>
      <c r="B13" s="36"/>
      <c r="C13" s="36"/>
      <c r="D13" s="36">
        <v>50</v>
      </c>
      <c r="E13" s="36"/>
    </row>
    <row r="14" spans="1:5">
      <c r="A14" s="36" t="s">
        <v>681</v>
      </c>
      <c r="B14" s="36"/>
      <c r="C14" s="36"/>
      <c r="D14" s="36">
        <v>1</v>
      </c>
      <c r="E14" s="36" t="s">
        <v>682</v>
      </c>
    </row>
  </sheetData>
  <mergeCells count="2">
    <mergeCell ref="A1:E1"/>
    <mergeCell ref="A7:A12"/>
  </mergeCells>
  <phoneticPr fontId="106" type="noConversion"/>
  <pageMargins left="0.7" right="0.7" top="0.75" bottom="0.75" header="0.3" footer="0.3"/>
  <pageSetup paperSize="9"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topLeftCell="A94" workbookViewId="0">
      <selection activeCell="E110" sqref="E110"/>
    </sheetView>
  </sheetViews>
  <sheetFormatPr defaultColWidth="9" defaultRowHeight="14.4"/>
  <cols>
    <col min="1" max="1" width="22.44140625" customWidth="1"/>
    <col min="3" max="3" width="24" customWidth="1"/>
    <col min="5" max="5" width="57" customWidth="1"/>
    <col min="6" max="6" width="29.109375" customWidth="1"/>
  </cols>
  <sheetData>
    <row r="1" spans="1:6">
      <c r="A1" s="523" t="s">
        <v>765</v>
      </c>
      <c r="B1" s="523"/>
      <c r="C1" s="523"/>
      <c r="D1" s="523"/>
      <c r="E1" s="523"/>
      <c r="F1" s="523"/>
    </row>
    <row r="2" spans="1:6" s="25" customFormat="1">
      <c r="A2" s="27" t="s">
        <v>631</v>
      </c>
      <c r="B2" s="27"/>
      <c r="C2" s="27"/>
      <c r="D2" s="27" t="s">
        <v>632</v>
      </c>
      <c r="E2" s="27" t="s">
        <v>633</v>
      </c>
      <c r="F2" s="25" t="s">
        <v>766</v>
      </c>
    </row>
    <row r="3" spans="1:6">
      <c r="A3" s="28" t="s">
        <v>634</v>
      </c>
      <c r="B3" s="28"/>
      <c r="C3" s="28"/>
      <c r="D3" s="28">
        <v>1</v>
      </c>
      <c r="E3" s="28" t="s">
        <v>635</v>
      </c>
    </row>
    <row r="4" spans="1:6">
      <c r="A4" s="28" t="s">
        <v>636</v>
      </c>
      <c r="B4" s="28"/>
      <c r="C4" s="28"/>
      <c r="D4" s="28">
        <v>2</v>
      </c>
      <c r="E4" s="28" t="s">
        <v>637</v>
      </c>
    </row>
    <row r="5" spans="1:6" ht="28.8">
      <c r="A5" s="28" t="s">
        <v>767</v>
      </c>
      <c r="B5" s="28"/>
      <c r="C5" s="28"/>
      <c r="D5" s="28">
        <v>1</v>
      </c>
      <c r="E5" s="29" t="s">
        <v>638</v>
      </c>
    </row>
    <row r="6" spans="1:6">
      <c r="A6" t="s">
        <v>768</v>
      </c>
      <c r="D6">
        <v>10</v>
      </c>
      <c r="E6" t="s">
        <v>769</v>
      </c>
      <c r="F6" t="s">
        <v>770</v>
      </c>
    </row>
    <row r="7" spans="1:6">
      <c r="A7" t="s">
        <v>745</v>
      </c>
      <c r="D7">
        <v>1</v>
      </c>
      <c r="E7" t="s">
        <v>746</v>
      </c>
    </row>
    <row r="8" spans="1:6">
      <c r="A8" t="s">
        <v>771</v>
      </c>
      <c r="D8">
        <v>1</v>
      </c>
      <c r="E8" t="s">
        <v>746</v>
      </c>
    </row>
    <row r="9" spans="1:6">
      <c r="A9" t="s">
        <v>772</v>
      </c>
      <c r="D9">
        <v>1</v>
      </c>
      <c r="E9" t="s">
        <v>773</v>
      </c>
    </row>
    <row r="10" spans="1:6">
      <c r="A10" t="s">
        <v>774</v>
      </c>
      <c r="D10">
        <v>1</v>
      </c>
      <c r="E10" t="s">
        <v>746</v>
      </c>
    </row>
    <row r="11" spans="1:6">
      <c r="A11" t="s">
        <v>775</v>
      </c>
      <c r="D11">
        <v>1</v>
      </c>
      <c r="E11" t="s">
        <v>746</v>
      </c>
    </row>
    <row r="12" spans="1:6">
      <c r="A12" t="s">
        <v>776</v>
      </c>
      <c r="D12">
        <v>1</v>
      </c>
      <c r="E12" t="s">
        <v>746</v>
      </c>
      <c r="F12" t="s">
        <v>777</v>
      </c>
    </row>
    <row r="13" spans="1:6">
      <c r="A13" t="s">
        <v>778</v>
      </c>
      <c r="D13">
        <v>2</v>
      </c>
      <c r="E13" t="s">
        <v>779</v>
      </c>
    </row>
    <row r="14" spans="1:6">
      <c r="A14" t="s">
        <v>780</v>
      </c>
      <c r="D14">
        <v>2</v>
      </c>
      <c r="E14" t="s">
        <v>779</v>
      </c>
    </row>
    <row r="15" spans="1:6">
      <c r="A15" t="s">
        <v>781</v>
      </c>
      <c r="D15">
        <v>1</v>
      </c>
      <c r="E15" t="s">
        <v>782</v>
      </c>
    </row>
    <row r="16" spans="1:6">
      <c r="A16" t="s">
        <v>783</v>
      </c>
      <c r="D16">
        <v>1</v>
      </c>
      <c r="E16" t="s">
        <v>782</v>
      </c>
    </row>
    <row r="17" spans="1:7">
      <c r="A17" t="s">
        <v>784</v>
      </c>
      <c r="D17">
        <v>1</v>
      </c>
      <c r="E17" t="s">
        <v>782</v>
      </c>
    </row>
    <row r="18" spans="1:7">
      <c r="A18" t="s">
        <v>785</v>
      </c>
      <c r="D18">
        <v>1</v>
      </c>
      <c r="E18" t="s">
        <v>786</v>
      </c>
      <c r="G18">
        <f>SUM(D3:D19)</f>
        <v>29</v>
      </c>
    </row>
    <row r="19" spans="1:7">
      <c r="A19" t="s">
        <v>787</v>
      </c>
      <c r="D19">
        <v>1</v>
      </c>
      <c r="E19" t="s">
        <v>782</v>
      </c>
    </row>
    <row r="21" spans="1:7">
      <c r="A21" t="s">
        <v>788</v>
      </c>
      <c r="D21">
        <v>1</v>
      </c>
      <c r="E21" t="s">
        <v>746</v>
      </c>
    </row>
    <row r="22" spans="1:7">
      <c r="A22" t="s">
        <v>789</v>
      </c>
      <c r="D22">
        <v>1</v>
      </c>
      <c r="E22" t="s">
        <v>746</v>
      </c>
    </row>
    <row r="24" spans="1:7">
      <c r="A24" s="528" t="s">
        <v>790</v>
      </c>
      <c r="D24">
        <v>2</v>
      </c>
      <c r="E24" t="s">
        <v>791</v>
      </c>
    </row>
    <row r="25" spans="1:7">
      <c r="A25" s="528" t="s">
        <v>845</v>
      </c>
      <c r="D25">
        <v>1</v>
      </c>
      <c r="E25" s="527" t="s">
        <v>846</v>
      </c>
    </row>
    <row r="26" spans="1:7">
      <c r="A26" s="527" t="s">
        <v>842</v>
      </c>
      <c r="D26">
        <v>10</v>
      </c>
      <c r="E26" t="s">
        <v>769</v>
      </c>
    </row>
    <row r="27" spans="1:7">
      <c r="A27" s="527" t="s">
        <v>843</v>
      </c>
      <c r="D27">
        <v>1</v>
      </c>
      <c r="E27" t="s">
        <v>746</v>
      </c>
    </row>
    <row r="28" spans="1:7">
      <c r="A28" s="527" t="s">
        <v>844</v>
      </c>
      <c r="D28">
        <v>1</v>
      </c>
      <c r="E28" s="527" t="s">
        <v>848</v>
      </c>
    </row>
    <row r="29" spans="1:7">
      <c r="A29" s="527" t="s">
        <v>847</v>
      </c>
      <c r="D29">
        <v>1</v>
      </c>
      <c r="E29" t="s">
        <v>746</v>
      </c>
    </row>
    <row r="31" spans="1:7">
      <c r="A31" s="528" t="s">
        <v>849</v>
      </c>
      <c r="D31">
        <v>2</v>
      </c>
      <c r="E31" s="527" t="s">
        <v>851</v>
      </c>
    </row>
    <row r="32" spans="1:7">
      <c r="A32" s="528" t="s">
        <v>850</v>
      </c>
      <c r="D32">
        <v>1</v>
      </c>
      <c r="E32" s="527" t="s">
        <v>852</v>
      </c>
    </row>
    <row r="33" spans="1:7">
      <c r="A33" s="527" t="s">
        <v>853</v>
      </c>
      <c r="D33">
        <v>10</v>
      </c>
      <c r="E33" t="s">
        <v>769</v>
      </c>
    </row>
    <row r="34" spans="1:7">
      <c r="A34" s="527" t="s">
        <v>854</v>
      </c>
      <c r="D34">
        <v>1</v>
      </c>
      <c r="E34" t="s">
        <v>746</v>
      </c>
    </row>
    <row r="35" spans="1:7">
      <c r="A35" s="527" t="s">
        <v>855</v>
      </c>
      <c r="D35">
        <v>1</v>
      </c>
      <c r="E35" s="527" t="s">
        <v>856</v>
      </c>
      <c r="F35" s="527" t="s">
        <v>857</v>
      </c>
    </row>
    <row r="36" spans="1:7">
      <c r="A36" s="527" t="s">
        <v>847</v>
      </c>
      <c r="D36">
        <v>1</v>
      </c>
      <c r="E36" s="527" t="s">
        <v>858</v>
      </c>
      <c r="F36" s="527" t="s">
        <v>859</v>
      </c>
    </row>
    <row r="38" spans="1:7">
      <c r="A38" s="30" t="s">
        <v>792</v>
      </c>
      <c r="D38">
        <v>2</v>
      </c>
      <c r="E38" t="s">
        <v>793</v>
      </c>
    </row>
    <row r="39" spans="1:7">
      <c r="A39" s="30" t="s">
        <v>794</v>
      </c>
      <c r="D39">
        <v>1</v>
      </c>
      <c r="E39" t="s">
        <v>795</v>
      </c>
    </row>
    <row r="40" spans="1:7">
      <c r="A40" t="s">
        <v>796</v>
      </c>
      <c r="D40">
        <v>10</v>
      </c>
      <c r="E40" t="s">
        <v>769</v>
      </c>
      <c r="G40">
        <f>SUM(D40:D48)</f>
        <v>21</v>
      </c>
    </row>
    <row r="41" spans="1:7">
      <c r="A41" t="s">
        <v>747</v>
      </c>
      <c r="D41">
        <v>1</v>
      </c>
      <c r="E41" t="s">
        <v>746</v>
      </c>
    </row>
    <row r="42" spans="1:7">
      <c r="A42" t="s">
        <v>306</v>
      </c>
      <c r="D42">
        <v>1</v>
      </c>
      <c r="E42" t="s">
        <v>797</v>
      </c>
    </row>
    <row r="43" spans="1:7">
      <c r="A43" t="s">
        <v>798</v>
      </c>
      <c r="D43">
        <v>1</v>
      </c>
      <c r="E43" t="s">
        <v>746</v>
      </c>
    </row>
    <row r="44" spans="1:7">
      <c r="A44" t="s">
        <v>799</v>
      </c>
      <c r="D44">
        <v>2</v>
      </c>
      <c r="E44" t="s">
        <v>779</v>
      </c>
    </row>
    <row r="45" spans="1:7">
      <c r="A45" t="s">
        <v>800</v>
      </c>
      <c r="D45">
        <v>2</v>
      </c>
      <c r="E45" t="s">
        <v>779</v>
      </c>
    </row>
    <row r="46" spans="1:7">
      <c r="A46" t="s">
        <v>801</v>
      </c>
      <c r="D46">
        <v>2</v>
      </c>
      <c r="E46" t="s">
        <v>779</v>
      </c>
    </row>
    <row r="47" spans="1:7">
      <c r="A47" t="s">
        <v>781</v>
      </c>
      <c r="D47">
        <v>1</v>
      </c>
      <c r="E47" t="s">
        <v>782</v>
      </c>
    </row>
    <row r="48" spans="1:7">
      <c r="A48" t="s">
        <v>721</v>
      </c>
      <c r="D48">
        <v>1</v>
      </c>
      <c r="E48" t="s">
        <v>782</v>
      </c>
    </row>
    <row r="50" spans="1:7">
      <c r="A50" s="521" t="s">
        <v>802</v>
      </c>
      <c r="B50" s="521"/>
      <c r="C50" s="521"/>
      <c r="D50" s="521"/>
      <c r="E50" s="521"/>
    </row>
    <row r="55" spans="1:7">
      <c r="A55" s="30" t="s">
        <v>803</v>
      </c>
      <c r="D55">
        <v>2</v>
      </c>
      <c r="E55" t="s">
        <v>804</v>
      </c>
    </row>
    <row r="56" spans="1:7">
      <c r="A56" s="30" t="s">
        <v>805</v>
      </c>
      <c r="D56">
        <v>1</v>
      </c>
      <c r="E56" t="s">
        <v>806</v>
      </c>
    </row>
    <row r="57" spans="1:7">
      <c r="A57" t="s">
        <v>807</v>
      </c>
      <c r="D57">
        <v>10</v>
      </c>
      <c r="E57" t="s">
        <v>769</v>
      </c>
    </row>
    <row r="58" spans="1:7">
      <c r="A58" t="s">
        <v>808</v>
      </c>
      <c r="D58">
        <v>1</v>
      </c>
      <c r="E58" t="s">
        <v>746</v>
      </c>
      <c r="G58">
        <f>SUM(D57:D65)</f>
        <v>21</v>
      </c>
    </row>
    <row r="59" spans="1:7">
      <c r="A59" t="s">
        <v>809</v>
      </c>
      <c r="D59">
        <v>1</v>
      </c>
      <c r="E59" t="s">
        <v>810</v>
      </c>
    </row>
    <row r="60" spans="1:7">
      <c r="A60" t="s">
        <v>811</v>
      </c>
      <c r="D60">
        <v>1</v>
      </c>
      <c r="E60" t="s">
        <v>746</v>
      </c>
    </row>
    <row r="61" spans="1:7">
      <c r="A61" t="s">
        <v>799</v>
      </c>
      <c r="D61">
        <v>2</v>
      </c>
      <c r="E61" t="s">
        <v>779</v>
      </c>
    </row>
    <row r="62" spans="1:7">
      <c r="A62" t="s">
        <v>800</v>
      </c>
      <c r="D62">
        <v>2</v>
      </c>
      <c r="E62" t="s">
        <v>779</v>
      </c>
    </row>
    <row r="63" spans="1:7">
      <c r="A63" t="s">
        <v>801</v>
      </c>
      <c r="D63">
        <v>2</v>
      </c>
      <c r="E63" t="s">
        <v>779</v>
      </c>
    </row>
    <row r="64" spans="1:7">
      <c r="A64" t="s">
        <v>781</v>
      </c>
      <c r="D64">
        <v>1</v>
      </c>
      <c r="E64" t="s">
        <v>782</v>
      </c>
    </row>
    <row r="65" spans="1:7">
      <c r="A65" t="s">
        <v>812</v>
      </c>
      <c r="D65">
        <v>1</v>
      </c>
      <c r="E65" t="s">
        <v>782</v>
      </c>
    </row>
    <row r="67" spans="1:7">
      <c r="A67" s="521" t="s">
        <v>813</v>
      </c>
      <c r="B67" s="521"/>
      <c r="C67" s="521"/>
      <c r="D67" s="521"/>
      <c r="E67" s="521"/>
    </row>
    <row r="72" spans="1:7">
      <c r="A72" s="30" t="s">
        <v>814</v>
      </c>
      <c r="D72">
        <v>2</v>
      </c>
      <c r="E72" t="s">
        <v>815</v>
      </c>
    </row>
    <row r="73" spans="1:7">
      <c r="A73" s="30" t="s">
        <v>816</v>
      </c>
      <c r="D73">
        <v>1</v>
      </c>
      <c r="E73" t="s">
        <v>817</v>
      </c>
    </row>
    <row r="74" spans="1:7">
      <c r="A74" t="s">
        <v>818</v>
      </c>
      <c r="D74">
        <v>10</v>
      </c>
      <c r="E74" t="s">
        <v>769</v>
      </c>
    </row>
    <row r="75" spans="1:7">
      <c r="A75" t="s">
        <v>819</v>
      </c>
      <c r="D75">
        <v>1</v>
      </c>
      <c r="E75" t="s">
        <v>746</v>
      </c>
      <c r="G75">
        <f>SUM(D74:D81)</f>
        <v>19</v>
      </c>
    </row>
    <row r="76" spans="1:7">
      <c r="A76" t="s">
        <v>820</v>
      </c>
      <c r="D76">
        <v>1</v>
      </c>
      <c r="E76" t="s">
        <v>821</v>
      </c>
    </row>
    <row r="77" spans="1:7">
      <c r="A77" t="s">
        <v>822</v>
      </c>
      <c r="D77">
        <v>1</v>
      </c>
      <c r="E77" t="s">
        <v>746</v>
      </c>
    </row>
    <row r="78" spans="1:7">
      <c r="A78" t="s">
        <v>823</v>
      </c>
      <c r="D78">
        <v>2</v>
      </c>
      <c r="E78" t="s">
        <v>779</v>
      </c>
    </row>
    <row r="79" spans="1:7">
      <c r="A79" t="s">
        <v>801</v>
      </c>
      <c r="D79">
        <v>2</v>
      </c>
      <c r="E79" t="s">
        <v>779</v>
      </c>
    </row>
    <row r="80" spans="1:7">
      <c r="A80" t="s">
        <v>781</v>
      </c>
      <c r="D80">
        <v>1</v>
      </c>
      <c r="E80" t="s">
        <v>782</v>
      </c>
    </row>
    <row r="81" spans="1:7">
      <c r="A81" t="s">
        <v>824</v>
      </c>
      <c r="D81">
        <v>1</v>
      </c>
      <c r="E81" t="s">
        <v>782</v>
      </c>
    </row>
    <row r="83" spans="1:7">
      <c r="A83" s="521" t="s">
        <v>825</v>
      </c>
      <c r="B83" s="521"/>
      <c r="C83" s="521"/>
      <c r="D83" s="521"/>
      <c r="E83" s="521"/>
    </row>
    <row r="88" spans="1:7">
      <c r="A88" s="30" t="s">
        <v>826</v>
      </c>
      <c r="D88">
        <v>2</v>
      </c>
      <c r="E88" t="s">
        <v>827</v>
      </c>
    </row>
    <row r="89" spans="1:7">
      <c r="A89" s="30" t="s">
        <v>828</v>
      </c>
      <c r="D89">
        <v>1</v>
      </c>
      <c r="E89" t="s">
        <v>829</v>
      </c>
    </row>
    <row r="90" spans="1:7">
      <c r="A90" t="s">
        <v>830</v>
      </c>
      <c r="D90">
        <v>10</v>
      </c>
      <c r="E90" t="s">
        <v>769</v>
      </c>
    </row>
    <row r="91" spans="1:7">
      <c r="A91" t="s">
        <v>831</v>
      </c>
      <c r="D91">
        <v>1</v>
      </c>
      <c r="E91" t="s">
        <v>746</v>
      </c>
    </row>
    <row r="92" spans="1:7">
      <c r="A92" t="s">
        <v>832</v>
      </c>
      <c r="D92">
        <v>1</v>
      </c>
      <c r="E92" t="s">
        <v>833</v>
      </c>
    </row>
    <row r="93" spans="1:7">
      <c r="G93" s="28"/>
    </row>
    <row r="94" spans="1:7">
      <c r="A94" s="521" t="s">
        <v>834</v>
      </c>
      <c r="B94" s="521"/>
      <c r="C94" s="521"/>
      <c r="D94" s="521"/>
      <c r="E94" s="521"/>
    </row>
    <row r="95" spans="1:7">
      <c r="G95" s="28"/>
    </row>
    <row r="96" spans="1:7">
      <c r="G96" s="28"/>
    </row>
    <row r="97" spans="1:7">
      <c r="G97" s="28"/>
    </row>
    <row r="98" spans="1:7">
      <c r="G98" s="28"/>
    </row>
    <row r="99" spans="1:7">
      <c r="A99" s="29" t="s">
        <v>641</v>
      </c>
      <c r="B99" s="28" t="s">
        <v>686</v>
      </c>
      <c r="C99" s="28"/>
      <c r="D99" s="28">
        <v>1</v>
      </c>
      <c r="E99" s="28" t="s">
        <v>746</v>
      </c>
    </row>
    <row r="100" spans="1:7">
      <c r="A100" s="526" t="s">
        <v>725</v>
      </c>
      <c r="B100" s="34"/>
      <c r="C100" s="28" t="s">
        <v>835</v>
      </c>
      <c r="D100" s="28">
        <v>10</v>
      </c>
      <c r="E100" t="s">
        <v>769</v>
      </c>
    </row>
    <row r="101" spans="1:7">
      <c r="A101" s="526"/>
      <c r="B101" s="34"/>
      <c r="C101" s="28" t="s">
        <v>689</v>
      </c>
      <c r="D101" s="28">
        <v>1</v>
      </c>
      <c r="E101" s="529" t="s">
        <v>868</v>
      </c>
    </row>
    <row r="102" spans="1:7">
      <c r="A102" s="526"/>
      <c r="B102" s="34"/>
      <c r="C102" s="28" t="s">
        <v>642</v>
      </c>
      <c r="D102" s="28">
        <v>2</v>
      </c>
      <c r="E102" s="529" t="s">
        <v>864</v>
      </c>
      <c r="G102" s="28"/>
    </row>
    <row r="103" spans="1:7">
      <c r="A103" s="526"/>
      <c r="B103" s="34"/>
      <c r="C103" s="28" t="s">
        <v>692</v>
      </c>
      <c r="D103" s="28">
        <v>2</v>
      </c>
      <c r="E103" s="531" t="s">
        <v>863</v>
      </c>
      <c r="G103" s="28"/>
    </row>
    <row r="104" spans="1:7">
      <c r="A104" s="526"/>
      <c r="B104" s="34"/>
      <c r="C104" s="32" t="s">
        <v>836</v>
      </c>
      <c r="D104" s="32">
        <v>1</v>
      </c>
      <c r="E104" s="529" t="s">
        <v>868</v>
      </c>
      <c r="G104" s="28"/>
    </row>
    <row r="105" spans="1:7">
      <c r="A105" s="526"/>
      <c r="B105" s="34"/>
      <c r="C105" s="531" t="s">
        <v>867</v>
      </c>
      <c r="D105" s="32">
        <v>1</v>
      </c>
      <c r="E105" s="529" t="s">
        <v>868</v>
      </c>
      <c r="G105" s="28"/>
    </row>
    <row r="106" spans="1:7">
      <c r="A106" s="526"/>
      <c r="B106" s="34"/>
      <c r="C106" s="531" t="s">
        <v>872</v>
      </c>
      <c r="D106" s="32">
        <v>1</v>
      </c>
      <c r="E106" s="529" t="s">
        <v>868</v>
      </c>
      <c r="G106" s="28"/>
    </row>
    <row r="107" spans="1:7">
      <c r="A107" s="526"/>
      <c r="B107" s="34"/>
      <c r="C107" s="32"/>
      <c r="D107" s="28"/>
    </row>
    <row r="108" spans="1:7">
      <c r="A108" s="526"/>
      <c r="B108" s="34"/>
      <c r="C108" s="529"/>
      <c r="D108" s="32"/>
      <c r="E108" s="527"/>
    </row>
    <row r="109" spans="1:7">
      <c r="A109" s="526"/>
      <c r="B109" s="34"/>
      <c r="C109" s="32"/>
      <c r="D109" s="32"/>
      <c r="E109" s="527"/>
      <c r="G109" s="28"/>
    </row>
    <row r="110" spans="1:7">
      <c r="A110" s="526"/>
      <c r="B110" s="34"/>
      <c r="C110" s="32" t="s">
        <v>837</v>
      </c>
      <c r="D110" s="28">
        <v>2</v>
      </c>
      <c r="E110" t="s">
        <v>769</v>
      </c>
      <c r="G110" s="28"/>
    </row>
    <row r="111" spans="1:7">
      <c r="A111" s="526"/>
      <c r="B111" s="34"/>
      <c r="C111" s="529" t="s">
        <v>860</v>
      </c>
      <c r="D111" s="32">
        <v>2</v>
      </c>
      <c r="E111" s="527" t="s">
        <v>866</v>
      </c>
      <c r="G111" s="28"/>
    </row>
    <row r="112" spans="1:7">
      <c r="A112" s="526"/>
      <c r="B112" s="34"/>
      <c r="C112" s="32" t="s">
        <v>838</v>
      </c>
      <c r="D112" s="32">
        <v>1</v>
      </c>
      <c r="E112" s="527" t="s">
        <v>869</v>
      </c>
    </row>
    <row r="113" spans="1:7">
      <c r="A113" s="526"/>
      <c r="B113" s="34"/>
      <c r="C113" s="32" t="s">
        <v>839</v>
      </c>
      <c r="D113" s="32">
        <v>1</v>
      </c>
      <c r="E113" s="28" t="s">
        <v>648</v>
      </c>
    </row>
    <row r="114" spans="1:7">
      <c r="A114" s="526"/>
      <c r="B114" s="34"/>
      <c r="C114" s="28" t="s">
        <v>840</v>
      </c>
      <c r="D114" s="28">
        <v>4</v>
      </c>
      <c r="E114" s="531" t="s">
        <v>863</v>
      </c>
      <c r="G114" s="28"/>
    </row>
    <row r="115" spans="1:7">
      <c r="A115" s="526"/>
      <c r="B115" s="34"/>
      <c r="C115" s="32" t="s">
        <v>841</v>
      </c>
      <c r="D115" s="32">
        <v>1</v>
      </c>
      <c r="E115" s="529" t="s">
        <v>862</v>
      </c>
      <c r="G115" s="28"/>
    </row>
    <row r="116" spans="1:7">
      <c r="A116" s="526"/>
      <c r="B116" s="34"/>
      <c r="C116" s="530" t="s">
        <v>861</v>
      </c>
      <c r="D116" s="32">
        <v>1</v>
      </c>
      <c r="E116" s="529" t="s">
        <v>864</v>
      </c>
      <c r="F116" s="527" t="s">
        <v>865</v>
      </c>
      <c r="G116" s="28"/>
    </row>
    <row r="117" spans="1:7">
      <c r="A117" s="526"/>
      <c r="B117" s="34"/>
      <c r="C117" s="28"/>
      <c r="D117" s="28"/>
      <c r="E117" s="28"/>
    </row>
    <row r="118" spans="1:7">
      <c r="A118" s="34"/>
      <c r="B118" s="34"/>
      <c r="C118" s="534" t="s">
        <v>874</v>
      </c>
      <c r="D118" s="533"/>
      <c r="E118" s="533"/>
    </row>
    <row r="119" spans="1:7">
      <c r="A119" s="29"/>
      <c r="B119" s="34"/>
      <c r="C119" s="32"/>
      <c r="D119" s="32"/>
      <c r="G119" s="28"/>
    </row>
    <row r="120" spans="1:7">
      <c r="A120" s="534" t="s">
        <v>873</v>
      </c>
      <c r="B120" s="533"/>
      <c r="C120" s="533"/>
      <c r="D120" s="533"/>
      <c r="E120" s="533"/>
      <c r="G120" s="28"/>
    </row>
    <row r="121" spans="1:7">
      <c r="A121" s="29"/>
      <c r="B121" s="34"/>
      <c r="C121" s="28"/>
      <c r="D121" s="28"/>
      <c r="E121" s="28"/>
      <c r="G121" s="28"/>
    </row>
    <row r="123" spans="1:7">
      <c r="A123" s="32" t="s">
        <v>681</v>
      </c>
      <c r="B123" s="32"/>
      <c r="C123" s="32"/>
      <c r="D123" s="32">
        <v>1</v>
      </c>
      <c r="E123" s="32" t="s">
        <v>682</v>
      </c>
    </row>
  </sheetData>
  <mergeCells count="8">
    <mergeCell ref="A100:A117"/>
    <mergeCell ref="C118:E118"/>
    <mergeCell ref="A120:E120"/>
    <mergeCell ref="A1:F1"/>
    <mergeCell ref="A50:E50"/>
    <mergeCell ref="A67:E67"/>
    <mergeCell ref="A83:E83"/>
    <mergeCell ref="A94:E94"/>
  </mergeCells>
  <phoneticPr fontId="106"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zoomScale="110" zoomScaleNormal="110" workbookViewId="0">
      <pane ySplit="1" topLeftCell="A2" activePane="bottomLeft" state="frozen"/>
      <selection pane="bottomLeft" activeCell="J28" sqref="J28"/>
    </sheetView>
  </sheetViews>
  <sheetFormatPr defaultColWidth="9" defaultRowHeight="14.4"/>
  <cols>
    <col min="1" max="1" width="4.77734375" customWidth="1"/>
    <col min="2" max="2" width="21.88671875" customWidth="1"/>
    <col min="3" max="3" width="8.33203125" customWidth="1"/>
    <col min="4" max="4" width="12" customWidth="1"/>
    <col min="7" max="7" width="9" customWidth="1"/>
    <col min="8" max="8" width="9.88671875" customWidth="1"/>
    <col min="9" max="9" width="9.109375" customWidth="1"/>
    <col min="10" max="10" width="9.33203125" customWidth="1"/>
    <col min="11" max="11" width="12.88671875" customWidth="1"/>
    <col min="12" max="12" width="11.109375" customWidth="1"/>
  </cols>
  <sheetData>
    <row r="1" spans="1:13" ht="18.75" customHeight="1">
      <c r="A1" s="18" t="s">
        <v>1</v>
      </c>
      <c r="B1" s="18"/>
      <c r="C1" s="18"/>
      <c r="D1" s="18"/>
      <c r="E1" s="18"/>
      <c r="F1" s="18"/>
      <c r="G1" s="18"/>
      <c r="H1" s="18"/>
      <c r="I1" s="18"/>
      <c r="J1" s="18"/>
      <c r="K1" s="18"/>
    </row>
    <row r="2" spans="1:13">
      <c r="A2" s="17" t="s">
        <v>2</v>
      </c>
      <c r="B2" s="24" t="s">
        <v>3</v>
      </c>
      <c r="C2" s="21"/>
      <c r="D2" s="8"/>
      <c r="E2" s="23" t="s">
        <v>4</v>
      </c>
      <c r="F2" s="21"/>
      <c r="G2" s="21"/>
      <c r="H2" s="8"/>
      <c r="I2" s="21" t="s">
        <v>5</v>
      </c>
      <c r="J2" s="21"/>
      <c r="K2" s="8"/>
      <c r="L2" s="349" t="s">
        <v>6</v>
      </c>
    </row>
    <row r="3" spans="1:13">
      <c r="A3" s="15"/>
      <c r="B3" s="333" t="s">
        <v>7</v>
      </c>
      <c r="C3" s="333" t="s">
        <v>8</v>
      </c>
      <c r="D3" s="332" t="s">
        <v>9</v>
      </c>
      <c r="E3" s="333" t="s">
        <v>10</v>
      </c>
      <c r="F3" s="333" t="s">
        <v>11</v>
      </c>
      <c r="G3" s="333" t="s">
        <v>12</v>
      </c>
      <c r="H3" s="333" t="s">
        <v>13</v>
      </c>
      <c r="I3" s="333" t="s">
        <v>11</v>
      </c>
      <c r="J3" s="333" t="s">
        <v>12</v>
      </c>
      <c r="K3" s="333" t="s">
        <v>13</v>
      </c>
      <c r="L3" s="333" t="s">
        <v>14</v>
      </c>
    </row>
    <row r="4" spans="1:13">
      <c r="A4" s="333">
        <v>1</v>
      </c>
      <c r="B4" s="334" t="s">
        <v>15</v>
      </c>
      <c r="C4" s="335" t="s">
        <v>16</v>
      </c>
      <c r="D4" s="335" t="s">
        <v>17</v>
      </c>
      <c r="E4" s="336">
        <v>0.10879999999999999</v>
      </c>
      <c r="F4" s="337">
        <v>0.50319999999999998</v>
      </c>
      <c r="G4" s="337">
        <v>0.19969999999999999</v>
      </c>
      <c r="H4" s="338">
        <v>-0.1037</v>
      </c>
      <c r="I4" s="337">
        <v>0.50319999999999998</v>
      </c>
      <c r="J4" s="337">
        <v>0.19969999999999999</v>
      </c>
      <c r="K4" s="350">
        <v>0</v>
      </c>
      <c r="L4" s="351" t="s">
        <v>18</v>
      </c>
      <c r="M4" s="10" t="s">
        <v>19</v>
      </c>
    </row>
    <row r="5" spans="1:13">
      <c r="A5" s="333">
        <v>2</v>
      </c>
      <c r="B5" s="334" t="s">
        <v>20</v>
      </c>
      <c r="C5" s="335" t="s">
        <v>16</v>
      </c>
      <c r="D5" s="335" t="s">
        <v>17</v>
      </c>
      <c r="E5" s="336">
        <v>6.2059999999999997E-2</v>
      </c>
      <c r="F5" s="337">
        <v>0.28129999999999999</v>
      </c>
      <c r="G5" s="337">
        <v>8.0799999999999997E-2</v>
      </c>
      <c r="H5" s="337">
        <v>-0.1196</v>
      </c>
      <c r="I5" s="337">
        <v>0.28129999999999999</v>
      </c>
      <c r="J5" s="337">
        <v>8.0799999999999997E-2</v>
      </c>
      <c r="K5" s="350">
        <v>0</v>
      </c>
      <c r="L5" s="351" t="s">
        <v>18</v>
      </c>
      <c r="M5" s="10"/>
    </row>
    <row r="6" spans="1:13">
      <c r="A6" s="333">
        <v>3</v>
      </c>
      <c r="B6" s="334" t="s">
        <v>21</v>
      </c>
      <c r="C6" s="335" t="s">
        <v>16</v>
      </c>
      <c r="D6" s="335" t="s">
        <v>17</v>
      </c>
      <c r="E6" s="339">
        <v>0.1502</v>
      </c>
      <c r="F6" s="337">
        <v>1.173</v>
      </c>
      <c r="G6" s="337">
        <v>0.73229999999999995</v>
      </c>
      <c r="H6" s="338">
        <v>0.29160000000000003</v>
      </c>
      <c r="I6" s="337">
        <v>1</v>
      </c>
      <c r="J6" s="337">
        <v>0.73229999999999995</v>
      </c>
      <c r="K6" s="338">
        <v>0.29160000000000003</v>
      </c>
      <c r="L6" s="351" t="s">
        <v>18</v>
      </c>
      <c r="M6" s="10"/>
    </row>
    <row r="7" spans="1:13">
      <c r="A7" s="333">
        <v>4</v>
      </c>
      <c r="B7" s="340" t="s">
        <v>22</v>
      </c>
      <c r="C7" s="335" t="s">
        <v>16</v>
      </c>
      <c r="D7" s="335" t="s">
        <v>17</v>
      </c>
      <c r="E7" s="339">
        <v>0.19939999999999999</v>
      </c>
      <c r="F7" s="337">
        <v>1.0999000000000001</v>
      </c>
      <c r="G7" s="337">
        <v>0.44479999999999997</v>
      </c>
      <c r="H7" s="338">
        <v>-0.2102</v>
      </c>
      <c r="I7" s="337">
        <v>1</v>
      </c>
      <c r="J7" s="337">
        <v>0.44479999999999997</v>
      </c>
      <c r="K7" s="350">
        <v>0</v>
      </c>
      <c r="L7" s="351" t="s">
        <v>18</v>
      </c>
      <c r="M7" s="10"/>
    </row>
    <row r="8" spans="1:13">
      <c r="A8" s="333">
        <v>5</v>
      </c>
      <c r="B8" s="334" t="s">
        <v>23</v>
      </c>
      <c r="C8" s="335" t="s">
        <v>24</v>
      </c>
      <c r="D8" s="335" t="s">
        <v>25</v>
      </c>
      <c r="E8" s="336">
        <v>0.87980000000000003</v>
      </c>
      <c r="F8" s="341">
        <v>4.3600000000000003</v>
      </c>
      <c r="G8" s="341">
        <v>1.36</v>
      </c>
      <c r="H8" s="339">
        <v>-1.639</v>
      </c>
      <c r="I8" s="341">
        <v>4.3600000000000003</v>
      </c>
      <c r="J8" s="339">
        <v>1.36</v>
      </c>
      <c r="K8" s="352">
        <v>0</v>
      </c>
      <c r="L8" s="351" t="s">
        <v>18</v>
      </c>
      <c r="M8" s="10"/>
    </row>
    <row r="9" spans="1:13">
      <c r="A9" s="333">
        <v>6</v>
      </c>
      <c r="B9" s="342" t="s">
        <v>26</v>
      </c>
      <c r="C9" s="335" t="s">
        <v>24</v>
      </c>
      <c r="D9" s="335" t="s">
        <v>27</v>
      </c>
      <c r="E9" s="343">
        <v>24.24</v>
      </c>
      <c r="F9" s="343">
        <v>141.6</v>
      </c>
      <c r="G9" s="343">
        <v>49</v>
      </c>
      <c r="H9" s="343">
        <v>-43.7</v>
      </c>
      <c r="I9" s="343">
        <v>141.6</v>
      </c>
      <c r="J9" s="343">
        <v>49</v>
      </c>
      <c r="K9" s="353">
        <v>0</v>
      </c>
      <c r="L9" s="351" t="s">
        <v>18</v>
      </c>
      <c r="M9" s="10"/>
    </row>
    <row r="10" spans="1:13" ht="25.2">
      <c r="A10" s="333">
        <v>7</v>
      </c>
      <c r="B10" s="334" t="s">
        <v>28</v>
      </c>
      <c r="C10" s="335" t="s">
        <v>24</v>
      </c>
      <c r="D10" s="335" t="s">
        <v>29</v>
      </c>
      <c r="E10" s="339">
        <v>4.691E-2</v>
      </c>
      <c r="F10" s="339">
        <v>0.20660000000000001</v>
      </c>
      <c r="G10" s="339">
        <v>5.9200000000000003E-2</v>
      </c>
      <c r="H10" s="339">
        <v>-8.8099999999999998E-2</v>
      </c>
      <c r="I10" s="339">
        <v>0.20660000000000001</v>
      </c>
      <c r="J10" s="339">
        <v>5.9200000000000003E-2</v>
      </c>
      <c r="K10" s="354">
        <v>0</v>
      </c>
      <c r="L10" s="351" t="s">
        <v>18</v>
      </c>
      <c r="M10" s="10"/>
    </row>
    <row r="11" spans="1:13" ht="25.2">
      <c r="A11" s="333">
        <v>8</v>
      </c>
      <c r="B11" s="342" t="s">
        <v>30</v>
      </c>
      <c r="C11" s="335" t="s">
        <v>24</v>
      </c>
      <c r="D11" s="335" t="s">
        <v>31</v>
      </c>
      <c r="E11" s="339">
        <v>4.6559999999999997E-2</v>
      </c>
      <c r="F11" s="344">
        <v>0.19389999999999999</v>
      </c>
      <c r="G11" s="345">
        <v>6.7100000000000007E-2</v>
      </c>
      <c r="H11" s="344">
        <v>-5.9700000000000003E-2</v>
      </c>
      <c r="I11" s="344">
        <v>0.19389999999999999</v>
      </c>
      <c r="J11" s="345">
        <v>6.7100000000000007E-2</v>
      </c>
      <c r="K11" s="354">
        <v>0</v>
      </c>
      <c r="L11" s="351" t="s">
        <v>18</v>
      </c>
      <c r="M11" s="10"/>
    </row>
    <row r="12" spans="1:13" ht="26.4">
      <c r="A12" s="333">
        <v>9</v>
      </c>
      <c r="B12" s="342" t="s">
        <v>32</v>
      </c>
      <c r="C12" s="335" t="s">
        <v>24</v>
      </c>
      <c r="D12" s="335" t="s">
        <v>33</v>
      </c>
      <c r="E12" s="346">
        <v>1.9290000000000002E-2</v>
      </c>
      <c r="F12" s="344">
        <v>7.0800000000000002E-2</v>
      </c>
      <c r="G12" s="344">
        <v>2.3699999999999999E-2</v>
      </c>
      <c r="H12" s="345">
        <v>-2.35E-2</v>
      </c>
      <c r="I12" s="344">
        <v>7.0800000000000002E-2</v>
      </c>
      <c r="J12" s="344">
        <v>2.3699999999999999E-2</v>
      </c>
      <c r="K12" s="354">
        <v>0</v>
      </c>
      <c r="L12" s="351" t="s">
        <v>18</v>
      </c>
      <c r="M12" s="10"/>
    </row>
    <row r="13" spans="1:13">
      <c r="A13" s="333">
        <v>10</v>
      </c>
      <c r="B13" s="340" t="s">
        <v>34</v>
      </c>
      <c r="C13" s="347" t="s">
        <v>35</v>
      </c>
      <c r="D13" s="335" t="s">
        <v>17</v>
      </c>
      <c r="E13" s="346">
        <v>6.198E-2</v>
      </c>
      <c r="F13" s="337">
        <v>0.17549999999999999</v>
      </c>
      <c r="G13" s="337">
        <v>-8.9999999999999998E-4</v>
      </c>
      <c r="H13" s="348">
        <v>-0.1774</v>
      </c>
      <c r="I13" s="337">
        <v>0.17549999999999999</v>
      </c>
      <c r="J13" s="337">
        <v>-8.9999999999999998E-4</v>
      </c>
      <c r="K13" s="348">
        <v>-0.1774</v>
      </c>
      <c r="L13" s="351" t="s">
        <v>18</v>
      </c>
      <c r="M13" s="10"/>
    </row>
    <row r="14" spans="1:13">
      <c r="A14" s="333">
        <v>1</v>
      </c>
      <c r="B14" s="342" t="s">
        <v>36</v>
      </c>
      <c r="C14" s="335" t="s">
        <v>16</v>
      </c>
      <c r="D14" s="335" t="s">
        <v>17</v>
      </c>
      <c r="E14" s="36"/>
      <c r="F14" s="36"/>
      <c r="G14" s="36"/>
      <c r="H14" s="36"/>
      <c r="I14" s="36"/>
      <c r="J14" s="36"/>
      <c r="K14" s="36"/>
      <c r="L14" s="351" t="s">
        <v>18</v>
      </c>
      <c r="M14" s="10" t="s">
        <v>37</v>
      </c>
    </row>
    <row r="15" spans="1:13">
      <c r="A15" s="333">
        <v>2</v>
      </c>
      <c r="B15" s="342" t="s">
        <v>38</v>
      </c>
      <c r="C15" s="335" t="s">
        <v>16</v>
      </c>
      <c r="D15" s="335" t="s">
        <v>17</v>
      </c>
      <c r="E15" s="36"/>
      <c r="F15" s="36"/>
      <c r="G15" s="36"/>
      <c r="H15" s="36"/>
      <c r="I15" s="36"/>
      <c r="J15" s="36"/>
      <c r="K15" s="36"/>
      <c r="L15" s="355" t="s">
        <v>39</v>
      </c>
      <c r="M15" s="10"/>
    </row>
    <row r="16" spans="1:13">
      <c r="A16" s="333">
        <v>3</v>
      </c>
      <c r="B16" s="342" t="s">
        <v>40</v>
      </c>
      <c r="C16" s="347" t="s">
        <v>41</v>
      </c>
      <c r="D16" s="335" t="s">
        <v>17</v>
      </c>
      <c r="E16" s="36"/>
      <c r="F16" s="36"/>
      <c r="G16" s="36"/>
      <c r="H16" s="36"/>
      <c r="I16" s="36"/>
      <c r="J16" s="36"/>
      <c r="K16" s="36"/>
      <c r="L16" s="351" t="s">
        <v>42</v>
      </c>
      <c r="M16" s="10"/>
    </row>
    <row r="17" spans="1:13">
      <c r="A17" s="333">
        <v>4</v>
      </c>
      <c r="B17" s="342" t="s">
        <v>43</v>
      </c>
      <c r="C17" s="335" t="s">
        <v>24</v>
      </c>
      <c r="D17" s="335" t="s">
        <v>44</v>
      </c>
      <c r="E17" s="336">
        <v>0.3584</v>
      </c>
      <c r="F17" s="339">
        <v>1.669</v>
      </c>
      <c r="G17" s="339">
        <v>0.39800000000000002</v>
      </c>
      <c r="H17" s="339">
        <v>-0.873</v>
      </c>
      <c r="I17" s="339">
        <v>1.669</v>
      </c>
      <c r="J17" s="339">
        <v>0.39800000000000002</v>
      </c>
      <c r="K17" s="352">
        <v>0</v>
      </c>
      <c r="L17" s="351" t="s">
        <v>45</v>
      </c>
      <c r="M17" s="10"/>
    </row>
    <row r="18" spans="1:13">
      <c r="M18" s="356"/>
    </row>
  </sheetData>
  <mergeCells count="7">
    <mergeCell ref="M4:M13"/>
    <mergeCell ref="M14:M17"/>
    <mergeCell ref="A1:K1"/>
    <mergeCell ref="B2:D2"/>
    <mergeCell ref="E2:H2"/>
    <mergeCell ref="I2:K2"/>
    <mergeCell ref="A2:A3"/>
  </mergeCells>
  <phoneticPr fontId="106" type="noConversion"/>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topLeftCell="A16" workbookViewId="0">
      <selection activeCell="F30" sqref="F30"/>
    </sheetView>
  </sheetViews>
  <sheetFormatPr defaultColWidth="9" defaultRowHeight="12"/>
  <cols>
    <col min="1" max="1" width="22" style="293" customWidth="1"/>
    <col min="2" max="2" width="24.21875" style="294" customWidth="1"/>
    <col min="3" max="3" width="25.77734375" style="294" customWidth="1"/>
    <col min="4" max="4" width="10.44140625" style="294" customWidth="1"/>
    <col min="5" max="5" width="9.77734375" style="294" customWidth="1"/>
    <col min="6" max="6" width="10.109375" style="293" customWidth="1"/>
    <col min="7" max="7" width="9.6640625" style="293" customWidth="1"/>
    <col min="8" max="8" width="10.77734375" style="294" customWidth="1"/>
    <col min="9" max="9" width="5.21875" style="294" customWidth="1"/>
    <col min="10" max="10" width="5.88671875" style="293" customWidth="1"/>
    <col min="11" max="11" width="7.6640625" style="293" customWidth="1"/>
    <col min="12" max="12" width="9.88671875" style="293" customWidth="1"/>
    <col min="13" max="13" width="5.44140625" style="293" customWidth="1"/>
    <col min="14" max="14" width="12" style="293" customWidth="1"/>
    <col min="15" max="15" width="7.109375" style="293" customWidth="1"/>
    <col min="16" max="16" width="9.44140625" style="293" customWidth="1"/>
    <col min="17" max="17" width="6.44140625" style="293" customWidth="1"/>
    <col min="18" max="18" width="6.88671875" style="293" customWidth="1"/>
    <col min="19" max="19" width="7.44140625" style="293" customWidth="1"/>
    <col min="20" max="20" width="4.77734375" style="293" customWidth="1"/>
    <col min="21" max="21" width="5" style="293" customWidth="1"/>
    <col min="22" max="22" width="4.21875" style="293" customWidth="1"/>
    <col min="23" max="16384" width="9" style="293"/>
  </cols>
  <sheetData>
    <row r="1" spans="1:21" ht="22.2">
      <c r="A1" s="295"/>
      <c r="B1" s="295"/>
      <c r="C1" s="296"/>
      <c r="D1" s="295"/>
      <c r="E1" s="295"/>
      <c r="F1" s="295"/>
      <c r="G1" s="295"/>
      <c r="H1" s="295"/>
      <c r="I1" s="295"/>
      <c r="J1" s="295"/>
      <c r="K1" s="295"/>
      <c r="L1" s="295"/>
      <c r="M1" s="295"/>
      <c r="N1" s="295"/>
      <c r="O1" s="326"/>
      <c r="P1" s="326"/>
      <c r="Q1" s="326"/>
      <c r="R1" s="326"/>
      <c r="S1" s="326"/>
      <c r="T1" s="326"/>
      <c r="U1" s="326"/>
    </row>
    <row r="2" spans="1:21" ht="16.2">
      <c r="A2" s="295"/>
      <c r="B2" s="358"/>
      <c r="C2" s="360" t="s">
        <v>46</v>
      </c>
      <c r="D2" s="360"/>
      <c r="E2" s="360"/>
      <c r="F2" s="360"/>
      <c r="G2" s="360"/>
      <c r="H2" s="360"/>
      <c r="I2" s="360"/>
      <c r="J2" s="360"/>
      <c r="K2" s="360"/>
      <c r="L2" s="11"/>
      <c r="M2" s="11"/>
      <c r="N2" s="327"/>
    </row>
    <row r="3" spans="1:21" ht="16.2">
      <c r="A3" s="295"/>
      <c r="B3" s="358"/>
      <c r="C3" s="360"/>
      <c r="D3" s="360"/>
      <c r="E3" s="360"/>
      <c r="F3" s="360"/>
      <c r="G3" s="360"/>
      <c r="H3" s="360"/>
      <c r="I3" s="360"/>
      <c r="J3" s="360"/>
      <c r="K3" s="360"/>
      <c r="L3" s="11"/>
      <c r="M3" s="11"/>
      <c r="N3" s="328"/>
    </row>
    <row r="4" spans="1:21">
      <c r="C4" s="293"/>
      <c r="D4" s="293"/>
      <c r="E4" s="293"/>
    </row>
    <row r="5" spans="1:21">
      <c r="C5" s="293"/>
      <c r="D5" s="293"/>
      <c r="E5" s="293"/>
    </row>
    <row r="6" spans="1:21" ht="16.2">
      <c r="A6" s="297" t="s">
        <v>47</v>
      </c>
      <c r="B6" s="298"/>
      <c r="F6" s="299"/>
      <c r="I6" s="329"/>
      <c r="J6" s="330"/>
      <c r="K6" s="331"/>
      <c r="L6" s="329"/>
    </row>
    <row r="7" spans="1:21" ht="32.25" customHeight="1">
      <c r="A7" s="300" t="s">
        <v>48</v>
      </c>
      <c r="B7" s="20" t="s">
        <v>49</v>
      </c>
      <c r="C7" s="2"/>
      <c r="D7" s="16"/>
      <c r="F7" s="299"/>
    </row>
    <row r="8" spans="1:21" ht="30" customHeight="1">
      <c r="A8" s="300" t="s">
        <v>50</v>
      </c>
      <c r="B8" s="12" t="s">
        <v>51</v>
      </c>
      <c r="C8" s="12"/>
      <c r="D8" s="12"/>
      <c r="F8" s="299"/>
    </row>
    <row r="9" spans="1:21" ht="15.6">
      <c r="A9" s="13" t="s">
        <v>52</v>
      </c>
      <c r="B9" s="13"/>
      <c r="C9" s="13"/>
      <c r="F9" s="299"/>
    </row>
    <row r="10" spans="1:21">
      <c r="F10" s="299"/>
    </row>
    <row r="11" spans="1:21">
      <c r="F11" s="299"/>
    </row>
    <row r="12" spans="1:21" ht="16.2">
      <c r="A12" s="301" t="s">
        <v>53</v>
      </c>
      <c r="B12" s="302"/>
      <c r="C12" s="303"/>
    </row>
    <row r="13" spans="1:21" ht="15.6">
      <c r="A13" s="304" t="s">
        <v>54</v>
      </c>
      <c r="B13" s="305"/>
      <c r="C13" s="306"/>
    </row>
    <row r="14" spans="1:21" ht="15.6">
      <c r="A14" s="304" t="s">
        <v>55</v>
      </c>
      <c r="B14" s="307"/>
      <c r="C14" s="307"/>
    </row>
    <row r="15" spans="1:21" ht="15.6">
      <c r="A15" s="304" t="s">
        <v>56</v>
      </c>
    </row>
    <row r="16" spans="1:21" ht="15.6">
      <c r="A16" s="304"/>
    </row>
    <row r="18" spans="1:11" ht="16.2">
      <c r="A18" s="301" t="s">
        <v>57</v>
      </c>
      <c r="B18" s="308"/>
      <c r="C18" s="308"/>
      <c r="D18" s="309"/>
      <c r="E18" s="309"/>
      <c r="F18" s="309"/>
      <c r="G18" s="309"/>
      <c r="H18" s="309"/>
      <c r="I18" s="309"/>
      <c r="J18" s="309"/>
      <c r="K18" s="309"/>
    </row>
    <row r="19" spans="1:11" ht="13.2">
      <c r="A19" s="310"/>
      <c r="B19" s="308"/>
      <c r="C19" s="308"/>
      <c r="D19" s="309"/>
      <c r="E19" s="309"/>
      <c r="F19" s="309"/>
      <c r="G19" s="309"/>
      <c r="H19" s="309"/>
      <c r="I19" s="309"/>
      <c r="J19" s="309"/>
      <c r="K19" s="309"/>
    </row>
    <row r="20" spans="1:11" ht="24.75" customHeight="1">
      <c r="A20" s="9" t="s">
        <v>58</v>
      </c>
      <c r="B20" s="9" t="s">
        <v>59</v>
      </c>
      <c r="C20" s="359" t="s">
        <v>60</v>
      </c>
      <c r="D20" s="14" t="s">
        <v>61</v>
      </c>
      <c r="E20" s="14"/>
      <c r="F20" s="14"/>
      <c r="G20" s="309"/>
      <c r="H20" s="309"/>
      <c r="I20" s="309"/>
      <c r="J20" s="309"/>
      <c r="K20" s="309"/>
    </row>
    <row r="21" spans="1:11" ht="21" customHeight="1">
      <c r="A21" s="9"/>
      <c r="B21" s="9"/>
      <c r="C21" s="359"/>
      <c r="D21" s="311" t="s">
        <v>11</v>
      </c>
      <c r="E21" s="311" t="s">
        <v>12</v>
      </c>
      <c r="F21" s="311" t="s">
        <v>13</v>
      </c>
      <c r="G21" s="309"/>
      <c r="H21" s="309"/>
      <c r="I21" s="309"/>
      <c r="J21" s="309"/>
      <c r="K21" s="309"/>
    </row>
    <row r="22" spans="1:11" ht="15.6">
      <c r="A22" s="4" t="s">
        <v>62</v>
      </c>
      <c r="B22" s="312" t="e">
        <f>'01 组织性能基线汇总'!#REF!</f>
        <v>#REF!</v>
      </c>
      <c r="C22" s="313" t="s">
        <v>62</v>
      </c>
      <c r="D22" s="314" t="e">
        <f>'01 组织性能基线汇总'!#REF!</f>
        <v>#REF!</v>
      </c>
      <c r="E22" s="314" t="e">
        <f>'01 组织性能基线汇总'!#REF!</f>
        <v>#REF!</v>
      </c>
      <c r="F22" s="314" t="e">
        <f>'01 组织性能基线汇总'!#REF!</f>
        <v>#REF!</v>
      </c>
      <c r="G22" s="309"/>
      <c r="H22" s="309"/>
      <c r="I22" s="309"/>
      <c r="J22" s="309"/>
      <c r="K22" s="309"/>
    </row>
    <row r="23" spans="1:11" ht="15.6">
      <c r="A23" s="7"/>
      <c r="B23" s="312" t="e">
        <f>'01 组织性能基线汇总'!#REF!</f>
        <v>#REF!</v>
      </c>
      <c r="C23" s="313" t="s">
        <v>62</v>
      </c>
      <c r="D23" s="315" t="e">
        <f>'01 组织性能基线汇总'!#REF!</f>
        <v>#REF!</v>
      </c>
      <c r="E23" s="315" t="e">
        <f>'01 组织性能基线汇总'!#REF!</f>
        <v>#REF!</v>
      </c>
      <c r="F23" s="316" t="e">
        <f>'01 组织性能基线汇总'!#REF!</f>
        <v>#REF!</v>
      </c>
      <c r="G23" s="309"/>
      <c r="H23" s="309"/>
      <c r="I23" s="309"/>
      <c r="J23" s="309"/>
      <c r="K23" s="309"/>
    </row>
    <row r="24" spans="1:11" ht="15.6">
      <c r="A24" s="5" t="s">
        <v>63</v>
      </c>
      <c r="B24" s="317" t="e">
        <f>'01 组织性能基线汇总'!#REF!</f>
        <v>#REF!</v>
      </c>
      <c r="C24" s="317" t="s">
        <v>64</v>
      </c>
      <c r="D24" s="315" t="e">
        <f>'01 组织性能基线汇总'!#REF!</f>
        <v>#REF!</v>
      </c>
      <c r="E24" s="315" t="e">
        <f>'01 组织性能基线汇总'!#REF!</f>
        <v>#REF!</v>
      </c>
      <c r="F24" s="316" t="e">
        <f>'01 组织性能基线汇总'!#REF!</f>
        <v>#REF!</v>
      </c>
      <c r="G24" s="309"/>
      <c r="H24" s="309"/>
      <c r="I24" s="309"/>
      <c r="J24" s="309"/>
      <c r="K24" s="309"/>
    </row>
    <row r="25" spans="1:11" ht="15.6">
      <c r="A25" s="6"/>
      <c r="B25" s="317" t="e">
        <f>'01 组织性能基线汇总'!#REF!</f>
        <v>#REF!</v>
      </c>
      <c r="C25" s="317" t="s">
        <v>65</v>
      </c>
      <c r="D25" s="318" t="e">
        <f>'01 组织性能基线汇总'!#REF!</f>
        <v>#REF!</v>
      </c>
      <c r="E25" s="318" t="e">
        <f>'01 组织性能基线汇总'!#REF!</f>
        <v>#REF!</v>
      </c>
      <c r="F25" s="319" t="e">
        <f>'01 组织性能基线汇总'!#REF!</f>
        <v>#REF!</v>
      </c>
      <c r="G25" s="309"/>
      <c r="H25" s="309"/>
      <c r="I25" s="309"/>
      <c r="J25" s="309"/>
      <c r="K25" s="309"/>
    </row>
    <row r="26" spans="1:11" ht="15.6">
      <c r="A26" s="3" t="s">
        <v>66</v>
      </c>
      <c r="B26" s="320" t="e">
        <f>'01 组织性能基线汇总'!#REF!</f>
        <v>#REF!</v>
      </c>
      <c r="C26" s="320" t="s">
        <v>66</v>
      </c>
      <c r="D26" s="318" t="e">
        <f>'01 组织性能基线汇总'!#REF!</f>
        <v>#REF!</v>
      </c>
      <c r="E26" s="318" t="e">
        <f>'01 组织性能基线汇总'!#REF!</f>
        <v>#REF!</v>
      </c>
      <c r="F26" s="319" t="e">
        <f>'01 组织性能基线汇总'!#REF!</f>
        <v>#REF!</v>
      </c>
      <c r="G26" s="309"/>
      <c r="H26" s="309"/>
      <c r="I26" s="309"/>
      <c r="J26" s="309"/>
      <c r="K26" s="309"/>
    </row>
    <row r="27" spans="1:11" ht="15.6">
      <c r="A27" s="1"/>
      <c r="B27" s="320" t="e">
        <f>'01 组织性能基线汇总'!#REF!</f>
        <v>#REF!</v>
      </c>
      <c r="C27" s="320" t="s">
        <v>66</v>
      </c>
      <c r="D27" s="321" t="e">
        <f>'01 组织性能基线汇总'!#REF!</f>
        <v>#REF!</v>
      </c>
      <c r="E27" s="321" t="e">
        <f>'01 组织性能基线汇总'!#REF!</f>
        <v>#REF!</v>
      </c>
      <c r="F27" s="322" t="e">
        <f>'01 组织性能基线汇总'!#REF!</f>
        <v>#REF!</v>
      </c>
      <c r="G27" s="309"/>
      <c r="H27" s="309"/>
      <c r="I27" s="309"/>
      <c r="J27" s="309"/>
      <c r="K27" s="309"/>
    </row>
    <row r="28" spans="1:11" ht="15.6">
      <c r="A28" s="323" t="s">
        <v>67</v>
      </c>
      <c r="B28" s="324" t="e">
        <f>'01 组织性能基线汇总'!#REF!</f>
        <v>#REF!</v>
      </c>
      <c r="C28" s="324" t="s">
        <v>67</v>
      </c>
      <c r="D28" s="325" t="e">
        <f>'01 组织性能基线汇总'!#REF!</f>
        <v>#REF!</v>
      </c>
      <c r="E28" s="325" t="e">
        <f>'01 组织性能基线汇总'!#REF!</f>
        <v>#REF!</v>
      </c>
      <c r="F28" s="322" t="e">
        <f>'01 组织性能基线汇总'!#REF!</f>
        <v>#REF!</v>
      </c>
    </row>
  </sheetData>
  <mergeCells count="14">
    <mergeCell ref="D20:F20"/>
    <mergeCell ref="A20:A21"/>
    <mergeCell ref="A22:A23"/>
    <mergeCell ref="A24:A25"/>
    <mergeCell ref="A26:A27"/>
    <mergeCell ref="B20:B21"/>
    <mergeCell ref="C20:C21"/>
    <mergeCell ref="L2:M2"/>
    <mergeCell ref="L3:M3"/>
    <mergeCell ref="B7:D7"/>
    <mergeCell ref="B8:D8"/>
    <mergeCell ref="A9:C9"/>
    <mergeCell ref="B2:B3"/>
    <mergeCell ref="C2:K3"/>
  </mergeCells>
  <phoneticPr fontId="106"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ColWidth="9" defaultRowHeight="14.4"/>
  <cols>
    <col min="1" max="3" width="36.6640625" customWidth="1"/>
  </cols>
  <sheetData>
    <row r="1" spans="1:16">
      <c r="A1" s="30" t="s">
        <v>68</v>
      </c>
    </row>
    <row r="2" spans="1:16">
      <c r="P2" t="e">
        <f ca="1">CB.RecalcCounterFN()</f>
        <v>#NAME?</v>
      </c>
    </row>
    <row r="3" spans="1:16">
      <c r="A3" t="s">
        <v>69</v>
      </c>
      <c r="B3" t="s">
        <v>70</v>
      </c>
      <c r="C3">
        <v>0</v>
      </c>
    </row>
    <row r="4" spans="1:16">
      <c r="A4" t="s">
        <v>71</v>
      </c>
    </row>
    <row r="5" spans="1:16">
      <c r="A5" t="s">
        <v>72</v>
      </c>
    </row>
    <row r="7" spans="1:16">
      <c r="A7" s="30" t="s">
        <v>73</v>
      </c>
      <c r="B7" t="s">
        <v>74</v>
      </c>
    </row>
    <row r="8" spans="1:16">
      <c r="B8">
        <v>3</v>
      </c>
    </row>
    <row r="10" spans="1:16">
      <c r="A10" t="s">
        <v>75</v>
      </c>
    </row>
    <row r="11" spans="1:16">
      <c r="A11" t="e">
        <f>CB_DATA_!#REF!</f>
        <v>#REF!</v>
      </c>
      <c r="B11" t="e">
        <f>#REF!</f>
        <v>#REF!</v>
      </c>
      <c r="C11" t="e">
        <f>'02 量化项目分解'!#REF!</f>
        <v>#REF!</v>
      </c>
    </row>
    <row r="13" spans="1:16">
      <c r="A13" t="s">
        <v>76</v>
      </c>
    </row>
    <row r="14" spans="1:16">
      <c r="A14" t="s">
        <v>77</v>
      </c>
      <c r="B14" t="s">
        <v>78</v>
      </c>
      <c r="C14" s="357" t="s">
        <v>79</v>
      </c>
    </row>
    <row r="16" spans="1:16">
      <c r="A16" t="s">
        <v>80</v>
      </c>
    </row>
    <row r="19" spans="1:3">
      <c r="A19" t="s">
        <v>81</v>
      </c>
    </row>
    <row r="20" spans="1:3">
      <c r="A20">
        <v>31</v>
      </c>
      <c r="B20">
        <v>31</v>
      </c>
      <c r="C20">
        <v>26</v>
      </c>
    </row>
    <row r="25" spans="1:3">
      <c r="A25" s="30" t="s">
        <v>82</v>
      </c>
    </row>
    <row r="26" spans="1:3">
      <c r="A26" s="357" t="s">
        <v>83</v>
      </c>
      <c r="B26" s="357" t="s">
        <v>84</v>
      </c>
    </row>
    <row r="27" spans="1:3">
      <c r="A27" t="s">
        <v>85</v>
      </c>
      <c r="B27" t="s">
        <v>86</v>
      </c>
    </row>
    <row r="28" spans="1:3">
      <c r="A28" s="357" t="s">
        <v>87</v>
      </c>
      <c r="B28" s="357" t="s">
        <v>87</v>
      </c>
    </row>
    <row r="29" spans="1:3">
      <c r="A29" s="357" t="s">
        <v>84</v>
      </c>
      <c r="B29" s="357" t="s">
        <v>83</v>
      </c>
    </row>
    <row r="30" spans="1:3">
      <c r="A30" t="s">
        <v>88</v>
      </c>
      <c r="B30" t="s">
        <v>89</v>
      </c>
    </row>
    <row r="31" spans="1:3">
      <c r="A31" s="357" t="s">
        <v>87</v>
      </c>
      <c r="B31" s="357" t="s">
        <v>87</v>
      </c>
    </row>
  </sheetData>
  <phoneticPr fontId="106"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5117038483843"/>
  </sheetPr>
  <dimension ref="A1:Q48"/>
  <sheetViews>
    <sheetView topLeftCell="A13" workbookViewId="0">
      <selection activeCell="B7" sqref="B7"/>
    </sheetView>
  </sheetViews>
  <sheetFormatPr defaultColWidth="9" defaultRowHeight="13.8"/>
  <cols>
    <col min="1" max="1" width="17.77734375" style="46" customWidth="1"/>
    <col min="2" max="2" width="17.109375" style="46" customWidth="1"/>
    <col min="3" max="3" width="16.77734375" style="46" customWidth="1"/>
    <col min="4" max="4" width="17.6640625" style="46" customWidth="1"/>
    <col min="5" max="5" width="17.88671875" style="46" customWidth="1"/>
    <col min="6" max="6" width="19.6640625" style="46" customWidth="1"/>
    <col min="7" max="7" width="18.88671875" style="46" customWidth="1"/>
    <col min="8" max="8" width="17.6640625" style="46" customWidth="1"/>
    <col min="9" max="9" width="16.33203125" style="46" customWidth="1"/>
    <col min="10" max="10" width="15.88671875" style="46" customWidth="1"/>
    <col min="11" max="11" width="17.109375" style="46" customWidth="1"/>
    <col min="12" max="12" width="13.6640625" style="46" customWidth="1"/>
    <col min="13" max="13" width="13.88671875" style="46" customWidth="1"/>
    <col min="14" max="14" width="12.77734375" style="46" customWidth="1"/>
    <col min="15" max="15" width="13.33203125" style="46" customWidth="1"/>
    <col min="16" max="16" width="11.88671875" style="46" customWidth="1"/>
    <col min="17" max="17" width="10.44140625" style="46" customWidth="1"/>
    <col min="18" max="18" width="10.77734375" style="46" customWidth="1"/>
    <col min="19" max="16384" width="9" style="46"/>
  </cols>
  <sheetData>
    <row r="1" spans="1:17" ht="21.75" customHeight="1">
      <c r="A1" s="361" t="s">
        <v>90</v>
      </c>
      <c r="B1" s="362"/>
      <c r="C1" s="362"/>
      <c r="D1" s="362"/>
      <c r="E1" s="362"/>
      <c r="F1" s="362"/>
      <c r="G1" s="362"/>
      <c r="H1" s="362"/>
      <c r="I1" s="362"/>
      <c r="J1" s="362"/>
      <c r="K1" s="362"/>
      <c r="L1" s="362"/>
      <c r="M1" s="362"/>
      <c r="N1" s="362"/>
      <c r="O1" s="362"/>
      <c r="P1" s="362"/>
      <c r="Q1" s="363"/>
    </row>
    <row r="2" spans="1:17" ht="20.25" customHeight="1">
      <c r="A2" s="100" t="s">
        <v>91</v>
      </c>
      <c r="B2" s="100" t="s">
        <v>92</v>
      </c>
      <c r="C2" s="100" t="s">
        <v>93</v>
      </c>
      <c r="D2" s="100" t="s">
        <v>94</v>
      </c>
      <c r="E2" s="100" t="s">
        <v>95</v>
      </c>
      <c r="F2" s="100" t="s">
        <v>96</v>
      </c>
      <c r="G2" s="100" t="s">
        <v>97</v>
      </c>
      <c r="H2" s="100" t="s">
        <v>98</v>
      </c>
      <c r="I2" s="100" t="s">
        <v>99</v>
      </c>
      <c r="J2" s="100" t="s">
        <v>100</v>
      </c>
      <c r="K2" s="100" t="s">
        <v>101</v>
      </c>
      <c r="L2" s="100" t="s">
        <v>102</v>
      </c>
      <c r="M2" s="100" t="s">
        <v>103</v>
      </c>
      <c r="N2" s="100" t="s">
        <v>104</v>
      </c>
      <c r="O2" s="100" t="s">
        <v>105</v>
      </c>
      <c r="P2" s="100" t="s">
        <v>106</v>
      </c>
      <c r="Q2" s="290" t="s">
        <v>107</v>
      </c>
    </row>
    <row r="3" spans="1:17" ht="36">
      <c r="A3" s="220" t="s">
        <v>108</v>
      </c>
      <c r="B3" s="221" t="s">
        <v>109</v>
      </c>
      <c r="C3" s="222" t="s">
        <v>110</v>
      </c>
      <c r="D3" s="223">
        <v>1</v>
      </c>
      <c r="E3" s="220" t="s">
        <v>111</v>
      </c>
      <c r="F3" s="220" t="s">
        <v>108</v>
      </c>
      <c r="G3" s="222" t="s">
        <v>112</v>
      </c>
      <c r="H3" s="222" t="s">
        <v>113</v>
      </c>
      <c r="I3" s="220" t="s">
        <v>114</v>
      </c>
      <c r="J3" s="222" t="s">
        <v>114</v>
      </c>
      <c r="K3" s="222" t="s">
        <v>115</v>
      </c>
      <c r="L3" s="222" t="s">
        <v>115</v>
      </c>
      <c r="M3" s="222" t="s">
        <v>115</v>
      </c>
      <c r="N3" s="222" t="s">
        <v>114</v>
      </c>
      <c r="O3" s="222" t="s">
        <v>115</v>
      </c>
      <c r="P3" s="220" t="s">
        <v>116</v>
      </c>
      <c r="Q3" s="291"/>
    </row>
    <row r="4" spans="1:17" ht="14.4">
      <c r="Q4" s="292" t="s">
        <v>117</v>
      </c>
    </row>
    <row r="5" spans="1:17" ht="24" customHeight="1">
      <c r="A5" s="364" t="s">
        <v>118</v>
      </c>
      <c r="B5" s="364"/>
      <c r="C5" s="364"/>
      <c r="D5" s="364"/>
      <c r="E5" s="364"/>
      <c r="F5" s="364"/>
      <c r="G5" s="364"/>
      <c r="H5" s="364"/>
      <c r="I5" s="364"/>
      <c r="J5" s="274"/>
    </row>
    <row r="6" spans="1:17" ht="27.75" customHeight="1">
      <c r="A6" s="90" t="s">
        <v>119</v>
      </c>
      <c r="B6" s="90" t="s">
        <v>120</v>
      </c>
      <c r="C6" s="90" t="s">
        <v>121</v>
      </c>
      <c r="D6" s="90" t="s">
        <v>122</v>
      </c>
      <c r="E6" s="90" t="s">
        <v>123</v>
      </c>
      <c r="F6" s="224" t="s">
        <v>124</v>
      </c>
      <c r="G6" s="224" t="s">
        <v>125</v>
      </c>
      <c r="H6" s="224" t="s">
        <v>126</v>
      </c>
      <c r="I6" s="275" t="s">
        <v>127</v>
      </c>
    </row>
    <row r="7" spans="1:17">
      <c r="A7" s="225">
        <f>'05 估算及计划表'!K2</f>
        <v>7118</v>
      </c>
      <c r="B7" s="225">
        <f>'05 估算及计划表'!M2</f>
        <v>910</v>
      </c>
      <c r="C7" s="225">
        <f>'05 估算及计划表'!L2</f>
        <v>6208</v>
      </c>
      <c r="D7" s="225">
        <v>7092</v>
      </c>
      <c r="E7" s="91">
        <v>869</v>
      </c>
      <c r="F7" s="226">
        <f>E7/D7</f>
        <v>0.12253243090806543</v>
      </c>
      <c r="G7" s="226">
        <f>I7/D7</f>
        <v>0.65707839819514946</v>
      </c>
      <c r="H7" s="226">
        <f>1-F7</f>
        <v>0.87746756909193457</v>
      </c>
      <c r="I7" s="255">
        <v>4660</v>
      </c>
      <c r="K7" s="276" t="s">
        <v>11</v>
      </c>
      <c r="L7" s="276" t="s">
        <v>12</v>
      </c>
      <c r="M7" s="276" t="s">
        <v>13</v>
      </c>
    </row>
    <row r="8" spans="1:17" ht="24">
      <c r="A8" s="227" t="s">
        <v>128</v>
      </c>
      <c r="B8" s="227" t="s">
        <v>129</v>
      </c>
      <c r="C8" s="90" t="s">
        <v>130</v>
      </c>
      <c r="D8" s="228" t="s">
        <v>131</v>
      </c>
      <c r="E8" s="224" t="s">
        <v>132</v>
      </c>
      <c r="F8" s="224" t="s">
        <v>133</v>
      </c>
      <c r="G8" s="224" t="s">
        <v>134</v>
      </c>
      <c r="H8" s="224" t="s">
        <v>135</v>
      </c>
      <c r="I8" s="224" t="s">
        <v>136</v>
      </c>
      <c r="J8" s="275" t="s">
        <v>137</v>
      </c>
      <c r="K8" s="277">
        <f>'01 组织性能基线汇总'!I5</f>
        <v>0.28129999999999999</v>
      </c>
      <c r="L8" s="277">
        <f>'01 组织性能基线汇总'!J5</f>
        <v>8.0799999999999997E-2</v>
      </c>
      <c r="M8" s="277">
        <f>'01 组织性能基线汇总'!K5</f>
        <v>0</v>
      </c>
    </row>
    <row r="9" spans="1:17">
      <c r="A9" s="229">
        <v>95</v>
      </c>
      <c r="B9" s="230">
        <v>11</v>
      </c>
      <c r="C9" s="230">
        <f>A9-B9</f>
        <v>84</v>
      </c>
      <c r="D9" s="231">
        <f>B9/A9</f>
        <v>0.11578947368421053</v>
      </c>
      <c r="E9" s="232">
        <f>C9/A9</f>
        <v>0.88421052631578945</v>
      </c>
      <c r="F9" s="229">
        <v>173</v>
      </c>
      <c r="G9" s="91">
        <f>17+1</f>
        <v>18</v>
      </c>
      <c r="H9" s="91">
        <f>173-17</f>
        <v>156</v>
      </c>
      <c r="I9" s="226">
        <f>1-G9/F9</f>
        <v>0.89595375722543347</v>
      </c>
      <c r="J9" s="275" t="s">
        <v>138</v>
      </c>
      <c r="K9" s="277">
        <f>'01 组织性能基线汇总'!I6</f>
        <v>1</v>
      </c>
      <c r="L9" s="277">
        <f>'01 组织性能基线汇总'!J6</f>
        <v>0.73229999999999995</v>
      </c>
      <c r="M9" s="277">
        <f>'01 组织性能基线汇总'!K6</f>
        <v>0.29160000000000003</v>
      </c>
    </row>
    <row r="11" spans="1:17" ht="28.5" customHeight="1">
      <c r="A11" s="365" t="s">
        <v>139</v>
      </c>
      <c r="B11" s="366"/>
      <c r="C11" s="366"/>
      <c r="D11" s="366"/>
      <c r="E11" s="366"/>
      <c r="F11" s="366"/>
      <c r="G11" s="366"/>
      <c r="H11" s="366"/>
      <c r="I11" s="366"/>
      <c r="J11" s="366"/>
      <c r="K11" s="366"/>
      <c r="L11" s="367" t="s">
        <v>140</v>
      </c>
      <c r="M11" s="368"/>
      <c r="N11" s="369"/>
    </row>
    <row r="12" spans="1:17" ht="24">
      <c r="A12" s="92" t="s">
        <v>141</v>
      </c>
      <c r="B12" s="92" t="s">
        <v>142</v>
      </c>
      <c r="C12" s="92" t="s">
        <v>143</v>
      </c>
      <c r="D12" s="92" t="s">
        <v>144</v>
      </c>
      <c r="E12" s="92" t="s">
        <v>145</v>
      </c>
      <c r="F12" s="93" t="s">
        <v>146</v>
      </c>
      <c r="G12" s="93" t="s">
        <v>147</v>
      </c>
      <c r="H12" s="233" t="s">
        <v>148</v>
      </c>
      <c r="I12" s="233" t="s">
        <v>149</v>
      </c>
      <c r="J12" s="233" t="s">
        <v>150</v>
      </c>
      <c r="K12" s="233" t="s">
        <v>151</v>
      </c>
      <c r="L12" s="243" t="s">
        <v>11</v>
      </c>
      <c r="M12" s="243" t="s">
        <v>12</v>
      </c>
      <c r="N12" s="243" t="s">
        <v>13</v>
      </c>
    </row>
    <row r="13" spans="1:17">
      <c r="A13" s="234" t="s">
        <v>152</v>
      </c>
      <c r="B13" s="96">
        <v>43876</v>
      </c>
      <c r="C13" s="96">
        <v>43876</v>
      </c>
      <c r="D13" s="96">
        <v>43883</v>
      </c>
      <c r="E13" s="96">
        <v>43882</v>
      </c>
      <c r="F13" s="235">
        <f>SUM('05 估算及计划表'!P2:R2)</f>
        <v>14.560000000000002</v>
      </c>
      <c r="G13" s="235">
        <f>SUM('06 任务分配跟踪表'!F7:F29,'06 任务分配跟踪表'!R7:R29,'06 任务分配跟踪表'!U7:U29,'06 任务分配跟踪表'!X7:X29)</f>
        <v>16.5</v>
      </c>
      <c r="H13" s="236">
        <v>0.3</v>
      </c>
      <c r="I13" s="278">
        <f>ROUNDUP(F13/8/H13,0)</f>
        <v>7</v>
      </c>
      <c r="J13" s="279">
        <f>(F13-G13)/F13</f>
        <v>-0.13324175824175807</v>
      </c>
      <c r="K13" s="280">
        <f>(E13-D13)/(D13-B13)</f>
        <v>-0.14285714285714285</v>
      </c>
      <c r="L13" s="277" t="s">
        <v>153</v>
      </c>
      <c r="M13" s="277" t="s">
        <v>153</v>
      </c>
      <c r="N13" s="277" t="s">
        <v>153</v>
      </c>
    </row>
    <row r="14" spans="1:17">
      <c r="A14" s="234" t="s">
        <v>154</v>
      </c>
      <c r="B14" s="96">
        <v>43885</v>
      </c>
      <c r="C14" s="96">
        <v>43885</v>
      </c>
      <c r="D14" s="96">
        <v>43902</v>
      </c>
      <c r="E14" s="96">
        <v>43902</v>
      </c>
      <c r="F14" s="235">
        <f>SUM('05 估算及计划表'!S2:V2)</f>
        <v>43.680000000000007</v>
      </c>
      <c r="G14" s="235">
        <f>SUM('06 任务分配跟踪表'!F30:F73,'06 任务分配跟踪表'!I30:I73,'06 任务分配跟踪表'!L30:L73,'06 任务分配跟踪表'!O30:O73,'06 任务分配跟踪表'!U30:U73,'06 任务分配跟踪表'!X30:X73)</f>
        <v>49.5</v>
      </c>
      <c r="H14" s="236">
        <v>0.4</v>
      </c>
      <c r="I14" s="278">
        <f>ROUNDUP(F14/8/H14,0)</f>
        <v>14</v>
      </c>
      <c r="J14" s="279">
        <f>(F14-G14)/F14</f>
        <v>-0.13324175824175807</v>
      </c>
      <c r="K14" s="280">
        <f>(E14-D14)/(D14-B13)</f>
        <v>0</v>
      </c>
      <c r="L14" s="277" t="s">
        <v>153</v>
      </c>
      <c r="M14" s="277" t="s">
        <v>153</v>
      </c>
      <c r="N14" s="277" t="s">
        <v>153</v>
      </c>
    </row>
    <row r="15" spans="1:17">
      <c r="A15" s="94" t="s">
        <v>155</v>
      </c>
      <c r="B15" s="96">
        <v>43903</v>
      </c>
      <c r="C15" s="96">
        <v>43903</v>
      </c>
      <c r="D15" s="96">
        <v>43906</v>
      </c>
      <c r="E15" s="96">
        <v>43906</v>
      </c>
      <c r="F15" s="235">
        <f>SUM('05 估算及计划表'!W2)</f>
        <v>6.794666666666668</v>
      </c>
      <c r="G15" s="235">
        <f>SUM('06 任务分配跟踪表'!F74:F94,'06 任务分配跟踪表'!I74:I94,'06 任务分配跟踪表'!L74:L94,'06 任务分配跟踪表'!O74:O94,'06 任务分配跟踪表'!R74:R94,'06 任务分配跟踪表'!U74:U94,'06 任务分配跟踪表'!X74:X94)</f>
        <v>8</v>
      </c>
      <c r="H15" s="236">
        <v>0.5</v>
      </c>
      <c r="I15" s="278">
        <f>ROUNDUP(F15/8/H15,0)</f>
        <v>2</v>
      </c>
      <c r="J15" s="279">
        <f>(F15-G15)/F15</f>
        <v>-0.17739403453689145</v>
      </c>
      <c r="K15" s="280">
        <f>(E15-D15)/(D15-B13)</f>
        <v>0</v>
      </c>
      <c r="L15" s="277" t="s">
        <v>153</v>
      </c>
      <c r="M15" s="277" t="s">
        <v>153</v>
      </c>
      <c r="N15" s="277" t="s">
        <v>153</v>
      </c>
    </row>
    <row r="16" spans="1:17">
      <c r="A16" s="94" t="s">
        <v>156</v>
      </c>
      <c r="B16" s="96">
        <v>43906</v>
      </c>
      <c r="C16" s="96">
        <v>43906</v>
      </c>
      <c r="D16" s="96">
        <v>43908</v>
      </c>
      <c r="E16" s="96">
        <v>43908</v>
      </c>
      <c r="F16" s="235">
        <f>SUM('05 估算及计划表'!X2)</f>
        <v>2.9119999999999999</v>
      </c>
      <c r="G16" s="235">
        <f>SUM('06 任务分配跟踪表'!F95:F115,'06 任务分配跟踪表'!I95:I115,'06 任务分配跟踪表'!L95:L115,'06 任务分配跟踪表'!O95:O115,'06 任务分配跟踪表'!R95:R115,'06 任务分配跟踪表'!U95:U115,'06 任务分配跟踪表'!X95:X115,)</f>
        <v>5.2</v>
      </c>
      <c r="H16" s="236">
        <v>0.5</v>
      </c>
      <c r="I16" s="278">
        <f>ROUNDUP(F16/8/H16,0)</f>
        <v>1</v>
      </c>
      <c r="J16" s="279">
        <f>(F16-G16)/F16</f>
        <v>-0.78571428571428581</v>
      </c>
      <c r="K16" s="280">
        <f>(E16-D16)/(D16-B14)</f>
        <v>0</v>
      </c>
      <c r="L16" s="277" t="s">
        <v>153</v>
      </c>
      <c r="M16" s="277" t="s">
        <v>153</v>
      </c>
      <c r="N16" s="277" t="s">
        <v>153</v>
      </c>
    </row>
    <row r="17" spans="1:15">
      <c r="A17" s="94" t="s">
        <v>66</v>
      </c>
      <c r="B17" s="96">
        <v>43909</v>
      </c>
      <c r="C17" s="96">
        <v>43909</v>
      </c>
      <c r="D17" s="96">
        <v>43918</v>
      </c>
      <c r="E17" s="96">
        <v>43919</v>
      </c>
      <c r="F17" s="235">
        <f>SUM('05 估算及计划表'!Y2:AB2)</f>
        <v>29.12</v>
      </c>
      <c r="G17" s="235">
        <f>SUM('06 任务分配跟踪表'!F116:F159,'06 任务分配跟踪表'!I116:I159,'06 任务分配跟踪表'!L116:L159,'06 任务分配跟踪表'!O116:O159,'06 任务分配跟踪表'!R116:R159,'06 任务分配跟踪表'!U116:U159,'06 任务分配跟踪表'!X116:X159,'06 任务分配跟踪表'!AA116:AA159)</f>
        <v>32</v>
      </c>
      <c r="H17" s="236">
        <v>0.6</v>
      </c>
      <c r="I17" s="278">
        <f>ROUNDUP(F17/8/H17,0)</f>
        <v>7</v>
      </c>
      <c r="J17" s="281">
        <f>(F17-G17)/F17</f>
        <v>-9.8901098901098869E-2</v>
      </c>
      <c r="K17" s="280">
        <f>(E17-D17)/(D17-B13)</f>
        <v>2.3809523809523808E-2</v>
      </c>
      <c r="L17" s="277" t="s">
        <v>153</v>
      </c>
      <c r="M17" s="277" t="s">
        <v>153</v>
      </c>
      <c r="N17" s="277" t="s">
        <v>153</v>
      </c>
    </row>
    <row r="18" spans="1:15">
      <c r="A18" s="92" t="s">
        <v>157</v>
      </c>
      <c r="B18" s="237">
        <f>B13</f>
        <v>43876</v>
      </c>
      <c r="C18" s="237">
        <f>C13</f>
        <v>43876</v>
      </c>
      <c r="D18" s="237">
        <f>D17</f>
        <v>43918</v>
      </c>
      <c r="E18" s="237">
        <f>E17</f>
        <v>43919</v>
      </c>
      <c r="F18" s="238">
        <f>SUM(F13:F17)</f>
        <v>97.066666666666691</v>
      </c>
      <c r="G18" s="238">
        <f>SUM(G13:G17)</f>
        <v>111.2</v>
      </c>
      <c r="H18" s="98" t="s">
        <v>158</v>
      </c>
      <c r="I18" s="282">
        <f>1-(E18-C18)/(D18-B18)</f>
        <v>-2.3809523809523725E-2</v>
      </c>
      <c r="J18" s="98" t="s">
        <v>159</v>
      </c>
      <c r="K18" s="283">
        <f>(E18-D18)/(D18-B18)</f>
        <v>2.3809523809523808E-2</v>
      </c>
      <c r="L18" s="284">
        <f>'01 组织性能基线汇总'!I13</f>
        <v>0.17549999999999999</v>
      </c>
      <c r="M18" s="284">
        <f>'01 组织性能基线汇总'!J13</f>
        <v>-8.9999999999999998E-4</v>
      </c>
      <c r="N18" s="284">
        <f>'01 组织性能基线汇总'!K13</f>
        <v>-0.1774</v>
      </c>
    </row>
    <row r="19" spans="1:15" ht="20.25" customHeight="1">
      <c r="B19" s="239"/>
      <c r="C19" s="239"/>
      <c r="D19" s="240"/>
      <c r="E19" s="241"/>
      <c r="F19" s="241"/>
      <c r="G19" s="241"/>
      <c r="H19" s="242"/>
      <c r="I19" s="285"/>
      <c r="J19" s="285"/>
      <c r="K19" s="285"/>
      <c r="L19"/>
      <c r="O19" s="286"/>
    </row>
    <row r="20" spans="1:15" ht="22.5" customHeight="1">
      <c r="A20" s="370" t="s">
        <v>160</v>
      </c>
      <c r="B20" s="371"/>
      <c r="C20" s="371"/>
      <c r="D20" s="371"/>
      <c r="E20" s="371"/>
      <c r="F20" s="371"/>
      <c r="G20" s="371"/>
      <c r="H20" s="371"/>
      <c r="I20" s="371"/>
      <c r="J20" s="371"/>
      <c r="K20" s="372"/>
      <c r="L20"/>
    </row>
    <row r="21" spans="1:15" ht="18.75" customHeight="1">
      <c r="A21" s="373" t="s">
        <v>161</v>
      </c>
      <c r="B21" s="374"/>
      <c r="C21" s="374"/>
      <c r="D21" s="374"/>
      <c r="E21" s="374"/>
      <c r="F21" s="374"/>
      <c r="G21" s="374"/>
      <c r="H21" s="375" t="s">
        <v>162</v>
      </c>
      <c r="I21" s="375"/>
      <c r="J21" s="375"/>
      <c r="L21"/>
    </row>
    <row r="22" spans="1:15" ht="28.5" customHeight="1">
      <c r="A22" s="99" t="s">
        <v>163</v>
      </c>
      <c r="B22" s="100" t="s">
        <v>164</v>
      </c>
      <c r="C22" s="99" t="s">
        <v>165</v>
      </c>
      <c r="D22" s="100" t="s">
        <v>166</v>
      </c>
      <c r="E22" s="99" t="s">
        <v>167</v>
      </c>
      <c r="F22" s="244" t="s">
        <v>168</v>
      </c>
      <c r="G22" s="99" t="s">
        <v>169</v>
      </c>
      <c r="H22" s="243" t="s">
        <v>11</v>
      </c>
      <c r="I22" s="243" t="s">
        <v>12</v>
      </c>
      <c r="J22" s="243" t="s">
        <v>13</v>
      </c>
      <c r="L22"/>
    </row>
    <row r="23" spans="1:15" ht="18.75" customHeight="1">
      <c r="A23" s="245" t="s">
        <v>170</v>
      </c>
      <c r="B23" s="246">
        <f>D7</f>
        <v>7092</v>
      </c>
      <c r="C23" s="102">
        <v>3</v>
      </c>
      <c r="D23" s="230">
        <v>9</v>
      </c>
      <c r="E23" s="247" t="s">
        <v>171</v>
      </c>
      <c r="F23" s="248">
        <f>C23/(B23/1000)</f>
        <v>0.4230118443316413</v>
      </c>
      <c r="G23" s="249">
        <f>D23/(B23/1000)</f>
        <v>1.2690355329949239</v>
      </c>
      <c r="H23" s="250">
        <f>'01 组织性能基线汇总'!I8</f>
        <v>4.3600000000000003</v>
      </c>
      <c r="I23" s="250">
        <f>'01 组织性能基线汇总'!J8</f>
        <v>1.36</v>
      </c>
      <c r="J23" s="250">
        <f>'01 组织性能基线汇总'!K8</f>
        <v>0</v>
      </c>
      <c r="L23"/>
    </row>
    <row r="24" spans="1:15" ht="21" customHeight="1">
      <c r="A24" s="370" t="s">
        <v>172</v>
      </c>
      <c r="B24" s="371"/>
      <c r="C24" s="371"/>
      <c r="D24" s="371"/>
      <c r="E24" s="371"/>
      <c r="F24" s="371"/>
      <c r="G24" s="372"/>
      <c r="H24" s="376" t="s">
        <v>173</v>
      </c>
      <c r="I24" s="368"/>
      <c r="J24" s="369"/>
      <c r="K24"/>
      <c r="L24"/>
    </row>
    <row r="25" spans="1:15" ht="27.75" customHeight="1">
      <c r="A25" s="381" t="s">
        <v>155</v>
      </c>
      <c r="B25" s="104" t="s">
        <v>174</v>
      </c>
      <c r="C25" s="104" t="s">
        <v>175</v>
      </c>
      <c r="D25" s="104" t="s">
        <v>176</v>
      </c>
      <c r="E25" s="104" t="s">
        <v>177</v>
      </c>
      <c r="F25" s="104" t="s">
        <v>178</v>
      </c>
      <c r="G25" s="104" t="s">
        <v>179</v>
      </c>
      <c r="H25" s="243" t="s">
        <v>11</v>
      </c>
      <c r="I25" s="243" t="s">
        <v>12</v>
      </c>
      <c r="J25" s="243" t="s">
        <v>13</v>
      </c>
      <c r="K25"/>
      <c r="L25"/>
    </row>
    <row r="26" spans="1:15" ht="14.4">
      <c r="A26" s="382"/>
      <c r="B26" s="105">
        <v>0</v>
      </c>
      <c r="C26" s="105">
        <v>433</v>
      </c>
      <c r="D26" s="105">
        <v>173</v>
      </c>
      <c r="E26" s="109">
        <f>B26/D26</f>
        <v>0</v>
      </c>
      <c r="F26" s="109">
        <f>C26/D26</f>
        <v>2.5028901734104045</v>
      </c>
      <c r="G26" s="109">
        <f>G15/D26</f>
        <v>4.6242774566473986E-2</v>
      </c>
      <c r="H26" s="251" t="s">
        <v>153</v>
      </c>
      <c r="I26" s="262" t="s">
        <v>153</v>
      </c>
      <c r="J26" s="251" t="s">
        <v>153</v>
      </c>
      <c r="K26"/>
      <c r="L26"/>
    </row>
    <row r="27" spans="1:15" ht="28.5" customHeight="1">
      <c r="A27" s="383" t="s">
        <v>156</v>
      </c>
      <c r="B27" s="107" t="s">
        <v>180</v>
      </c>
      <c r="C27" s="107" t="s">
        <v>181</v>
      </c>
      <c r="D27" s="108" t="s">
        <v>182</v>
      </c>
      <c r="E27" s="108" t="s">
        <v>183</v>
      </c>
      <c r="F27" s="107" t="s">
        <v>184</v>
      </c>
      <c r="G27" s="50"/>
      <c r="H27" s="251" t="s">
        <v>153</v>
      </c>
      <c r="I27" s="262" t="s">
        <v>153</v>
      </c>
      <c r="J27" s="251" t="s">
        <v>153</v>
      </c>
      <c r="K27"/>
      <c r="L27"/>
    </row>
    <row r="28" spans="1:15" ht="14.4">
      <c r="A28" s="384"/>
      <c r="B28" s="105">
        <v>0</v>
      </c>
      <c r="C28" s="105">
        <v>21</v>
      </c>
      <c r="D28" s="252">
        <f>B28/(E7/1000)</f>
        <v>0</v>
      </c>
      <c r="E28" s="109">
        <f>C28/(E7/1000)</f>
        <v>24.165707710011507</v>
      </c>
      <c r="F28" s="109">
        <f>G16/(E7/1000)</f>
        <v>5.983889528193326</v>
      </c>
      <c r="G28" s="50"/>
      <c r="H28" s="251" t="s">
        <v>153</v>
      </c>
      <c r="I28" s="262" t="s">
        <v>153</v>
      </c>
      <c r="J28" s="251" t="s">
        <v>153</v>
      </c>
      <c r="K28"/>
      <c r="L28"/>
    </row>
    <row r="29" spans="1:15" ht="30" customHeight="1">
      <c r="A29" s="385" t="s">
        <v>66</v>
      </c>
      <c r="B29" s="104" t="s">
        <v>185</v>
      </c>
      <c r="C29" s="104" t="s">
        <v>186</v>
      </c>
      <c r="D29" s="104" t="s">
        <v>187</v>
      </c>
      <c r="E29" s="104" t="s">
        <v>188</v>
      </c>
      <c r="F29" s="104" t="s">
        <v>189</v>
      </c>
      <c r="G29" s="104" t="s">
        <v>190</v>
      </c>
      <c r="H29" s="253">
        <f>'01 组织性能基线汇总'!I9</f>
        <v>141.6</v>
      </c>
      <c r="I29" s="253">
        <f>'01 组织性能基线汇总'!J9</f>
        <v>49</v>
      </c>
      <c r="J29" s="253">
        <f>'01 组织性能基线汇总'!K9</f>
        <v>0</v>
      </c>
      <c r="K29" s="275" t="s">
        <v>191</v>
      </c>
      <c r="L29"/>
    </row>
    <row r="30" spans="1:15" ht="14.4">
      <c r="A30" s="386"/>
      <c r="B30" s="105">
        <v>0</v>
      </c>
      <c r="C30" s="105">
        <v>177</v>
      </c>
      <c r="D30" s="105" t="s">
        <v>192</v>
      </c>
      <c r="E30" s="252">
        <f>B30/(E7/1000)</f>
        <v>0</v>
      </c>
      <c r="F30" s="254">
        <f>C30/(B23/1000)</f>
        <v>24.957698815566836</v>
      </c>
      <c r="G30" s="109">
        <f>G17/(E7/1000)</f>
        <v>36.823935558112773</v>
      </c>
      <c r="H30" s="255" t="s">
        <v>153</v>
      </c>
      <c r="I30" s="287" t="s">
        <v>153</v>
      </c>
      <c r="J30" s="255" t="s">
        <v>153</v>
      </c>
      <c r="K30"/>
      <c r="L30"/>
    </row>
    <row r="31" spans="1:15" ht="29.25" customHeight="1">
      <c r="A31" s="387" t="s">
        <v>67</v>
      </c>
      <c r="B31" s="108" t="s">
        <v>193</v>
      </c>
      <c r="C31" s="108" t="s">
        <v>194</v>
      </c>
      <c r="D31" s="107" t="s">
        <v>195</v>
      </c>
      <c r="E31" s="107" t="s">
        <v>196</v>
      </c>
      <c r="F31" s="107" t="s">
        <v>197</v>
      </c>
      <c r="H31" s="255" t="s">
        <v>153</v>
      </c>
      <c r="I31" s="287" t="s">
        <v>153</v>
      </c>
      <c r="J31" s="255" t="s">
        <v>153</v>
      </c>
      <c r="K31"/>
    </row>
    <row r="32" spans="1:15" ht="14.4">
      <c r="A32" s="388"/>
      <c r="B32" s="105" t="s">
        <v>198</v>
      </c>
      <c r="C32" s="96">
        <v>43966</v>
      </c>
      <c r="D32" s="105">
        <v>0</v>
      </c>
      <c r="E32" s="105">
        <v>4728</v>
      </c>
      <c r="F32" s="254">
        <f>D32/(E32/1000)</f>
        <v>0</v>
      </c>
      <c r="H32" s="250">
        <f>'01 组织性能基线汇总'!I17</f>
        <v>1.669</v>
      </c>
      <c r="I32" s="250">
        <f>'01 组织性能基线汇总'!J17</f>
        <v>0.39800000000000002</v>
      </c>
      <c r="J32" s="250">
        <f>'01 组织性能基线汇总'!K17</f>
        <v>0</v>
      </c>
      <c r="K32"/>
      <c r="L32"/>
    </row>
    <row r="33" spans="1:12" ht="36">
      <c r="A33" s="389" t="s">
        <v>199</v>
      </c>
      <c r="B33" s="104" t="s">
        <v>200</v>
      </c>
      <c r="C33" s="104" t="s">
        <v>201</v>
      </c>
      <c r="K33"/>
      <c r="L33"/>
    </row>
    <row r="34" spans="1:12" ht="14.4">
      <c r="A34" s="390"/>
      <c r="B34" s="105">
        <v>0</v>
      </c>
      <c r="C34" s="256">
        <f>B34/(E7/1000)</f>
        <v>0</v>
      </c>
      <c r="K34"/>
      <c r="L34"/>
    </row>
    <row r="35" spans="1:12" ht="19.5" customHeight="1">
      <c r="A35" s="370" t="s">
        <v>202</v>
      </c>
      <c r="B35" s="371"/>
      <c r="C35" s="371"/>
      <c r="D35" s="371"/>
      <c r="E35" s="371"/>
      <c r="F35" s="372"/>
      <c r="G35" s="376" t="s">
        <v>203</v>
      </c>
      <c r="H35" s="368"/>
      <c r="I35" s="369"/>
      <c r="K35"/>
      <c r="L35"/>
    </row>
    <row r="36" spans="1:12" ht="36">
      <c r="A36" s="106" t="s">
        <v>204</v>
      </c>
      <c r="B36" s="107" t="s">
        <v>205</v>
      </c>
      <c r="C36" s="108" t="s">
        <v>206</v>
      </c>
      <c r="D36" s="107" t="s">
        <v>207</v>
      </c>
      <c r="E36" s="107" t="s">
        <v>208</v>
      </c>
      <c r="F36" s="107" t="s">
        <v>209</v>
      </c>
      <c r="G36" s="243" t="s">
        <v>11</v>
      </c>
      <c r="H36" s="243" t="s">
        <v>12</v>
      </c>
      <c r="I36" s="243" t="s">
        <v>13</v>
      </c>
      <c r="K36"/>
      <c r="L36"/>
    </row>
    <row r="37" spans="1:12" ht="14.4">
      <c r="A37" s="106" t="s">
        <v>210</v>
      </c>
      <c r="B37" s="91">
        <v>10</v>
      </c>
      <c r="C37" s="229">
        <f>A9</f>
        <v>95</v>
      </c>
      <c r="D37" s="257">
        <f>B37/C37</f>
        <v>0.10526315789473684</v>
      </c>
      <c r="E37" s="258">
        <v>4</v>
      </c>
      <c r="F37" s="259">
        <f>C37/E37</f>
        <v>23.75</v>
      </c>
      <c r="G37" s="260">
        <f>'01 组织性能基线汇总'!I10</f>
        <v>0.20660000000000001</v>
      </c>
      <c r="H37" s="260">
        <f>'01 组织性能基线汇总'!J10</f>
        <v>5.9200000000000003E-2</v>
      </c>
      <c r="I37" s="260">
        <f>'01 组织性能基线汇总'!K10</f>
        <v>0</v>
      </c>
      <c r="K37"/>
      <c r="L37"/>
    </row>
    <row r="38" spans="1:12" ht="14.4">
      <c r="A38" s="106" t="s">
        <v>211</v>
      </c>
      <c r="B38" s="91">
        <v>0</v>
      </c>
      <c r="C38" s="229">
        <f>F9</f>
        <v>173</v>
      </c>
      <c r="D38" s="257">
        <f>B38/C38</f>
        <v>0</v>
      </c>
      <c r="E38" s="258">
        <v>3</v>
      </c>
      <c r="F38" s="259">
        <f t="shared" ref="F38:F41" si="0">C38/E38</f>
        <v>57.666666666666664</v>
      </c>
      <c r="G38" s="260">
        <f>'01 组织性能基线汇总'!I11</f>
        <v>0.19389999999999999</v>
      </c>
      <c r="H38" s="260">
        <f>'01 组织性能基线汇总'!J11</f>
        <v>6.7100000000000007E-2</v>
      </c>
      <c r="I38" s="260">
        <f>'01 组织性能基线汇总'!K11</f>
        <v>0</v>
      </c>
      <c r="K38"/>
      <c r="L38"/>
    </row>
    <row r="39" spans="1:12" ht="14.4">
      <c r="A39" s="106" t="s">
        <v>212</v>
      </c>
      <c r="B39" s="91">
        <v>0</v>
      </c>
      <c r="C39" s="229">
        <f>F9</f>
        <v>173</v>
      </c>
      <c r="D39" s="261">
        <f>B39/C39</f>
        <v>0</v>
      </c>
      <c r="E39" s="258">
        <v>3</v>
      </c>
      <c r="F39" s="259">
        <f t="shared" si="0"/>
        <v>57.666666666666664</v>
      </c>
      <c r="G39" s="251" t="s">
        <v>153</v>
      </c>
      <c r="H39" s="262" t="s">
        <v>153</v>
      </c>
      <c r="I39" s="251" t="s">
        <v>153</v>
      </c>
      <c r="K39"/>
      <c r="L39"/>
    </row>
    <row r="40" spans="1:12" ht="14.4">
      <c r="A40" s="110" t="s">
        <v>213</v>
      </c>
      <c r="B40" s="91">
        <v>0</v>
      </c>
      <c r="C40" s="263">
        <f>C30</f>
        <v>177</v>
      </c>
      <c r="D40" s="257">
        <f>B40/C40</f>
        <v>0</v>
      </c>
      <c r="E40" s="258">
        <v>4</v>
      </c>
      <c r="F40" s="259">
        <f t="shared" si="0"/>
        <v>44.25</v>
      </c>
      <c r="G40" s="260">
        <f>'01 组织性能基线汇总'!I12</f>
        <v>7.0800000000000002E-2</v>
      </c>
      <c r="H40" s="260">
        <f>'01 组织性能基线汇总'!J12</f>
        <v>2.3699999999999999E-2</v>
      </c>
      <c r="I40" s="260">
        <f>'01 组织性能基线汇总'!K12</f>
        <v>0</v>
      </c>
      <c r="K40"/>
      <c r="L40"/>
    </row>
    <row r="41" spans="1:12" ht="14.4">
      <c r="A41" s="106" t="s">
        <v>214</v>
      </c>
      <c r="B41" s="91">
        <v>0</v>
      </c>
      <c r="C41" s="263">
        <f>C30</f>
        <v>177</v>
      </c>
      <c r="D41" s="261">
        <f>B41/C41</f>
        <v>0</v>
      </c>
      <c r="E41" s="258">
        <v>2</v>
      </c>
      <c r="F41" s="259">
        <f t="shared" si="0"/>
        <v>88.5</v>
      </c>
      <c r="G41" s="251" t="s">
        <v>153</v>
      </c>
      <c r="H41" s="262" t="s">
        <v>153</v>
      </c>
      <c r="I41" s="251" t="s">
        <v>153</v>
      </c>
      <c r="J41" s="266"/>
      <c r="K41"/>
      <c r="L41"/>
    </row>
    <row r="42" spans="1:12" ht="14.4">
      <c r="B42" s="264"/>
      <c r="C42" s="264"/>
      <c r="D42" s="265"/>
      <c r="F42" s="264"/>
      <c r="G42" s="264"/>
      <c r="H42" s="266"/>
      <c r="I42" s="266"/>
      <c r="J42" s="266"/>
      <c r="K42"/>
      <c r="L42"/>
    </row>
    <row r="43" spans="1:12" ht="21.75" customHeight="1">
      <c r="A43" s="377" t="s">
        <v>215</v>
      </c>
      <c r="B43" s="377"/>
      <c r="C43" s="377"/>
      <c r="D43" s="377"/>
      <c r="E43" s="377"/>
      <c r="F43" s="377"/>
      <c r="G43" s="378" t="s">
        <v>216</v>
      </c>
      <c r="H43" s="379"/>
      <c r="I43" s="379"/>
      <c r="J43" s="379"/>
      <c r="K43" s="379"/>
      <c r="L43" s="380"/>
    </row>
    <row r="44" spans="1:12" ht="30.75" customHeight="1">
      <c r="A44" s="267" t="s">
        <v>217</v>
      </c>
      <c r="B44" s="267" t="s">
        <v>218</v>
      </c>
      <c r="C44" s="267" t="s">
        <v>219</v>
      </c>
      <c r="D44" s="267" t="s">
        <v>220</v>
      </c>
      <c r="E44" s="267" t="s">
        <v>221</v>
      </c>
      <c r="F44" s="268" t="s">
        <v>222</v>
      </c>
      <c r="G44" s="269" t="s">
        <v>223</v>
      </c>
      <c r="H44" s="269" t="s">
        <v>224</v>
      </c>
      <c r="I44" s="269" t="s">
        <v>225</v>
      </c>
      <c r="J44" s="269" t="s">
        <v>226</v>
      </c>
      <c r="K44" s="269" t="s">
        <v>227</v>
      </c>
      <c r="L44" s="269" t="s">
        <v>228</v>
      </c>
    </row>
    <row r="45" spans="1:12">
      <c r="A45" s="229">
        <v>1</v>
      </c>
      <c r="B45" s="270">
        <v>10</v>
      </c>
      <c r="C45" s="270">
        <v>4</v>
      </c>
      <c r="D45" s="270">
        <v>10</v>
      </c>
      <c r="E45" s="271">
        <f>SUM(E37:E41)</f>
        <v>16</v>
      </c>
      <c r="F45" s="272">
        <f>A45/(D7/1000)</f>
        <v>0.14100394811054709</v>
      </c>
      <c r="G45" s="273">
        <f>G18</f>
        <v>111.2</v>
      </c>
      <c r="H45" s="273">
        <f>G45+SUM(B45:E45)</f>
        <v>151.19999999999999</v>
      </c>
      <c r="I45" s="288">
        <f>E7/G18/1000*22*8</f>
        <v>1.3753956834532373</v>
      </c>
      <c r="J45" s="289">
        <f>D7/G45/1000*22*8</f>
        <v>11.22474820143885</v>
      </c>
      <c r="K45" s="288">
        <f>E7/H45/1000*22*8</f>
        <v>1.0115343915343915</v>
      </c>
      <c r="L45" s="289">
        <f>D7/H45/1000*22*8</f>
        <v>8.255238095238095</v>
      </c>
    </row>
    <row r="47" spans="1:12" ht="20.25" customHeight="1"/>
    <row r="48" spans="1:12" ht="22.5" customHeight="1"/>
  </sheetData>
  <mergeCells count="18">
    <mergeCell ref="A43:F43"/>
    <mergeCell ref="G43:L43"/>
    <mergeCell ref="A25:A26"/>
    <mergeCell ref="A27:A28"/>
    <mergeCell ref="A29:A30"/>
    <mergeCell ref="A31:A32"/>
    <mergeCell ref="A33:A34"/>
    <mergeCell ref="A21:G21"/>
    <mergeCell ref="H21:J21"/>
    <mergeCell ref="A24:G24"/>
    <mergeCell ref="H24:J24"/>
    <mergeCell ref="A35:F35"/>
    <mergeCell ref="G35:I35"/>
    <mergeCell ref="A1:Q1"/>
    <mergeCell ref="A5:I5"/>
    <mergeCell ref="A11:K11"/>
    <mergeCell ref="L11:N11"/>
    <mergeCell ref="A20:K20"/>
  </mergeCells>
  <phoneticPr fontId="106" type="noConversion"/>
  <conditionalFormatting sqref="D9">
    <cfRule type="cellIs" dxfId="17" priority="2" operator="between">
      <formula>$K$8</formula>
      <formula>$M$8</formula>
    </cfRule>
  </conditionalFormatting>
  <conditionalFormatting sqref="E9">
    <cfRule type="cellIs" dxfId="16" priority="1" operator="between">
      <formula>$K$9</formula>
      <formula>$M$9</formula>
    </cfRule>
  </conditionalFormatting>
  <conditionalFormatting sqref="J13">
    <cfRule type="cellIs" dxfId="15" priority="64" operator="between">
      <formula>#REF!</formula>
      <formula>#REF!</formula>
    </cfRule>
  </conditionalFormatting>
  <conditionalFormatting sqref="K18">
    <cfRule type="cellIs" dxfId="14" priority="66" operator="between">
      <formula>$L$18</formula>
      <formula>$N$18</formula>
    </cfRule>
  </conditionalFormatting>
  <conditionalFormatting sqref="F23">
    <cfRule type="cellIs" dxfId="13" priority="67" operator="between">
      <formula>$H$23</formula>
      <formula>$J$23</formula>
    </cfRule>
  </conditionalFormatting>
  <conditionalFormatting sqref="F30">
    <cfRule type="cellIs" dxfId="12" priority="3" operator="between">
      <formula>$H$29</formula>
      <formula>$J$29</formula>
    </cfRule>
  </conditionalFormatting>
  <conditionalFormatting sqref="F32">
    <cfRule type="cellIs" dxfId="11" priority="9" operator="between">
      <formula>$H$32</formula>
      <formula>$J$32</formula>
    </cfRule>
  </conditionalFormatting>
  <conditionalFormatting sqref="D37">
    <cfRule type="cellIs" dxfId="10" priority="12" operator="between">
      <formula>$G$37</formula>
      <formula>$I$37</formula>
    </cfRule>
  </conditionalFormatting>
  <conditionalFormatting sqref="D38">
    <cfRule type="cellIs" dxfId="9" priority="8" operator="between">
      <formula>$G$38</formula>
      <formula>$I$38</formula>
    </cfRule>
  </conditionalFormatting>
  <conditionalFormatting sqref="D40">
    <cfRule type="cellIs" dxfId="8" priority="6" operator="between">
      <formula>$G$40</formula>
      <formula>$I$40</formula>
    </cfRule>
    <cfRule type="cellIs" dxfId="7" priority="11" operator="between">
      <formula>$G$40</formula>
      <formula>$I$40</formula>
    </cfRule>
  </conditionalFormatting>
  <dataValidations count="6">
    <dataValidation type="list" allowBlank="1" showInputMessage="1" showErrorMessage="1" sqref="D30">
      <formula1>"全部,回归,全部+回归"</formula1>
    </dataValidation>
    <dataValidation type="list" allowBlank="1" showInputMessage="1" showErrorMessage="1" sqref="F3">
      <formula1>"载人航天,深空探测,导航,高轨,遥感,小卫星,产品化"</formula1>
    </dataValidation>
    <dataValidation type="list" allowBlank="1" showInputMessage="1" showErrorMessage="1" sqref="G3">
      <formula1>"瀑布,迭代,增量,敏捷"</formula1>
    </dataValidation>
    <dataValidation type="list" allowBlank="1" showInputMessage="1" showErrorMessage="1" sqref="H3">
      <formula1>"I,II,III,IV"</formula1>
    </dataValidation>
    <dataValidation type="list" allowBlank="1" showInputMessage="1" showErrorMessage="1" sqref="A23">
      <formula1>"项目组走查,型号走查"</formula1>
    </dataValidation>
    <dataValidation type="list" allowBlank="1" showInputMessage="1" showErrorMessage="1" sqref="I3:O3">
      <formula1>"彭飞,徐建,尚智,邢卫卫,许娜,谭彦亮,苗志富,曹梦丹"</formula1>
    </dataValidation>
  </dataValidations>
  <pageMargins left="0.7" right="0.7" top="0.75" bottom="0.75" header="0.3" footer="0.3"/>
  <pageSetup paperSize="9" orientation="portrait"/>
  <ignoredErrors>
    <ignoredError sqref="G14:G16" formulaRange="1"/>
  </ignoredErrors>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4506668294322"/>
  </sheetPr>
  <dimension ref="A1:K67"/>
  <sheetViews>
    <sheetView topLeftCell="A37" workbookViewId="0">
      <selection activeCell="K53" sqref="K53"/>
    </sheetView>
  </sheetViews>
  <sheetFormatPr defaultColWidth="9" defaultRowHeight="14.4"/>
  <cols>
    <col min="1" max="1" width="13" style="46" customWidth="1"/>
    <col min="2" max="2" width="10.109375" style="46" customWidth="1"/>
    <col min="3" max="3" width="14.109375" style="46" customWidth="1"/>
    <col min="4" max="4" width="12.88671875" style="46" customWidth="1"/>
    <col min="5" max="5" width="11.21875" style="46" customWidth="1"/>
    <col min="6" max="6" width="13.21875" style="46" customWidth="1"/>
    <col min="7" max="7" width="10.88671875" style="46" customWidth="1"/>
    <col min="8" max="8" width="11.21875" style="46" customWidth="1"/>
    <col min="9" max="9" width="10.33203125" style="46" customWidth="1"/>
    <col min="11" max="11" width="62.77734375" customWidth="1"/>
  </cols>
  <sheetData>
    <row r="1" spans="1:11" ht="24" customHeight="1">
      <c r="A1" s="183" t="s">
        <v>229</v>
      </c>
      <c r="B1" s="391" t="str">
        <f>'03 项目级测量表'!B3</f>
        <v>冷热变结构多模控制计算机1-1型引导区系统软件</v>
      </c>
      <c r="C1" s="391"/>
      <c r="D1" s="391"/>
      <c r="E1" s="391"/>
      <c r="F1" s="391"/>
      <c r="G1" s="391"/>
      <c r="H1" s="391"/>
      <c r="I1" s="391"/>
      <c r="K1" s="216"/>
    </row>
    <row r="2" spans="1:11" ht="24" customHeight="1">
      <c r="A2" s="183" t="s">
        <v>230</v>
      </c>
      <c r="B2" s="391" t="str">
        <f>'03 项目级测量表'!I3</f>
        <v>徐建</v>
      </c>
      <c r="C2" s="391"/>
      <c r="D2" s="391"/>
      <c r="E2" s="391"/>
      <c r="F2" s="391"/>
      <c r="G2" s="391"/>
      <c r="H2" s="391"/>
      <c r="I2" s="391"/>
      <c r="K2" s="216"/>
    </row>
    <row r="3" spans="1:11" ht="24" customHeight="1">
      <c r="A3" s="392" t="s">
        <v>231</v>
      </c>
      <c r="B3" s="393"/>
      <c r="C3" s="393"/>
      <c r="D3" s="393"/>
      <c r="E3" s="393"/>
      <c r="F3" s="393"/>
      <c r="G3" s="393"/>
      <c r="H3" s="393"/>
      <c r="I3" s="393"/>
      <c r="K3" s="216"/>
    </row>
    <row r="4" spans="1:11" ht="21" customHeight="1">
      <c r="A4" s="184" t="s">
        <v>232</v>
      </c>
      <c r="B4" s="394">
        <f>'03 项目级测量表'!E13</f>
        <v>43882</v>
      </c>
      <c r="C4" s="394"/>
      <c r="D4" s="394"/>
      <c r="E4" s="394"/>
      <c r="F4" s="394"/>
      <c r="G4" s="394"/>
      <c r="H4" s="394"/>
      <c r="I4" s="394"/>
      <c r="K4" s="216"/>
    </row>
    <row r="5" spans="1:11" ht="18.75" customHeight="1">
      <c r="A5" s="395" t="s">
        <v>233</v>
      </c>
      <c r="B5" s="396"/>
      <c r="C5" s="396"/>
      <c r="D5" s="396"/>
      <c r="E5" s="396"/>
      <c r="F5" s="396"/>
      <c r="G5" s="396"/>
      <c r="H5" s="396"/>
      <c r="I5" s="396"/>
    </row>
    <row r="6" spans="1:11" ht="46.5" customHeight="1">
      <c r="A6" s="185" t="s">
        <v>234</v>
      </c>
      <c r="B6" s="186" t="s">
        <v>235</v>
      </c>
      <c r="C6" s="186" t="s">
        <v>236</v>
      </c>
      <c r="D6" s="186" t="s">
        <v>237</v>
      </c>
      <c r="E6" s="187" t="s">
        <v>150</v>
      </c>
      <c r="F6" s="188" t="s">
        <v>151</v>
      </c>
      <c r="G6" s="188" t="s">
        <v>238</v>
      </c>
      <c r="H6" s="188" t="s">
        <v>239</v>
      </c>
      <c r="I6" s="188" t="s">
        <v>240</v>
      </c>
    </row>
    <row r="7" spans="1:11" ht="21" customHeight="1">
      <c r="A7" s="189">
        <f>'03 项目级测量表'!F13</f>
        <v>14.560000000000002</v>
      </c>
      <c r="B7" s="190">
        <f>'03 项目级测量表'!G13</f>
        <v>16.5</v>
      </c>
      <c r="C7" s="191">
        <f>'03 项目级测量表'!H13</f>
        <v>0.3</v>
      </c>
      <c r="D7" s="192" t="e">
        <f>'03 项目级测量表'!#REF!</f>
        <v>#REF!</v>
      </c>
      <c r="E7" s="192">
        <f>'03 项目级测量表'!J13</f>
        <v>-0.13324175824175807</v>
      </c>
      <c r="F7" s="192">
        <f>'03 项目级测量表'!K13</f>
        <v>-0.14285714285714285</v>
      </c>
      <c r="G7" s="192" t="str">
        <f>'03 项目级测量表'!L13</f>
        <v>——</v>
      </c>
      <c r="H7" s="192" t="str">
        <f>'03 项目级测量表'!M13</f>
        <v>——</v>
      </c>
      <c r="I7" s="192" t="str">
        <f>'03 项目级测量表'!N13</f>
        <v>——</v>
      </c>
    </row>
    <row r="8" spans="1:11" ht="27" customHeight="1">
      <c r="A8" s="193" t="s">
        <v>241</v>
      </c>
      <c r="B8" s="397" t="s">
        <v>242</v>
      </c>
      <c r="C8" s="398"/>
      <c r="D8" s="398"/>
      <c r="E8" s="398"/>
      <c r="F8" s="398"/>
      <c r="G8" s="398"/>
      <c r="H8" s="398"/>
      <c r="I8" s="399"/>
    </row>
    <row r="9" spans="1:11" ht="33.75" customHeight="1">
      <c r="A9" s="194" t="s">
        <v>243</v>
      </c>
      <c r="B9" s="397" t="s">
        <v>244</v>
      </c>
      <c r="C9" s="398"/>
      <c r="D9" s="398"/>
      <c r="E9" s="398"/>
      <c r="F9" s="398"/>
      <c r="G9" s="398"/>
      <c r="H9" s="398"/>
      <c r="I9" s="399"/>
    </row>
    <row r="10" spans="1:11" ht="18" customHeight="1">
      <c r="A10" s="400" t="s">
        <v>245</v>
      </c>
      <c r="B10" s="396"/>
      <c r="C10" s="396"/>
      <c r="D10" s="396"/>
      <c r="E10" s="396"/>
      <c r="F10" s="396"/>
      <c r="G10" s="396"/>
      <c r="H10" s="396"/>
      <c r="I10" s="396"/>
    </row>
    <row r="11" spans="1:11" ht="77.25" customHeight="1">
      <c r="A11" s="401" t="s">
        <v>246</v>
      </c>
      <c r="B11" s="402"/>
      <c r="C11" s="402"/>
      <c r="D11" s="402"/>
      <c r="E11" s="402"/>
      <c r="F11" s="402"/>
      <c r="G11" s="402"/>
      <c r="H11" s="402"/>
      <c r="I11" s="402"/>
    </row>
    <row r="12" spans="1:11" ht="21" customHeight="1">
      <c r="A12" s="400" t="s">
        <v>247</v>
      </c>
      <c r="B12" s="396"/>
      <c r="C12" s="396"/>
      <c r="D12" s="396"/>
      <c r="E12" s="396"/>
      <c r="F12" s="396"/>
      <c r="G12" s="396"/>
      <c r="H12" s="396"/>
      <c r="I12" s="396"/>
    </row>
    <row r="13" spans="1:11" ht="43.5" customHeight="1">
      <c r="A13" s="196" t="s">
        <v>248</v>
      </c>
      <c r="B13" s="403">
        <f>'03 项目级测量表'!D37</f>
        <v>0.10526315789473684</v>
      </c>
      <c r="C13" s="404"/>
      <c r="D13" s="404"/>
      <c r="E13" s="404"/>
      <c r="F13" s="405"/>
      <c r="G13" s="187" t="s">
        <v>249</v>
      </c>
      <c r="H13" s="188" t="s">
        <v>250</v>
      </c>
      <c r="I13" s="187" t="s">
        <v>251</v>
      </c>
    </row>
    <row r="14" spans="1:11" ht="33.75" customHeight="1">
      <c r="A14" s="196" t="s">
        <v>252</v>
      </c>
      <c r="B14" s="406" t="s">
        <v>253</v>
      </c>
      <c r="C14" s="402"/>
      <c r="D14" s="402"/>
      <c r="E14" s="402"/>
      <c r="F14" s="402"/>
      <c r="G14" s="197" t="e">
        <f>'01 组织性能基线汇总'!#REF!</f>
        <v>#REF!</v>
      </c>
      <c r="H14" s="197" t="e">
        <f>'01 组织性能基线汇总'!#REF!</f>
        <v>#REF!</v>
      </c>
      <c r="I14" s="197" t="e">
        <f>'01 组织性能基线汇总'!#REF!</f>
        <v>#REF!</v>
      </c>
    </row>
    <row r="15" spans="1:11" ht="24" customHeight="1">
      <c r="A15" s="392" t="s">
        <v>254</v>
      </c>
      <c r="B15" s="393"/>
      <c r="C15" s="393"/>
      <c r="D15" s="393"/>
      <c r="E15" s="393"/>
      <c r="F15" s="393"/>
      <c r="G15" s="393"/>
      <c r="H15" s="393"/>
      <c r="I15" s="393"/>
    </row>
    <row r="16" spans="1:11" ht="17.25" customHeight="1">
      <c r="A16" s="184" t="s">
        <v>232</v>
      </c>
      <c r="B16" s="394">
        <f>'03 项目级测量表'!E14</f>
        <v>43902</v>
      </c>
      <c r="C16" s="394"/>
      <c r="D16" s="394"/>
      <c r="E16" s="394"/>
      <c r="F16" s="394"/>
      <c r="G16" s="394"/>
      <c r="H16" s="394"/>
      <c r="I16" s="394"/>
    </row>
    <row r="17" spans="1:9" ht="19.5" customHeight="1">
      <c r="A17" s="400" t="s">
        <v>255</v>
      </c>
      <c r="B17" s="396"/>
      <c r="C17" s="396"/>
      <c r="D17" s="396"/>
      <c r="E17" s="396"/>
      <c r="F17" s="396"/>
      <c r="G17" s="396"/>
      <c r="H17" s="396"/>
      <c r="I17" s="396"/>
    </row>
    <row r="18" spans="1:9" ht="57.6">
      <c r="A18" s="185" t="s">
        <v>234</v>
      </c>
      <c r="B18" s="186" t="s">
        <v>235</v>
      </c>
      <c r="C18" s="186" t="s">
        <v>236</v>
      </c>
      <c r="D18" s="186" t="s">
        <v>237</v>
      </c>
      <c r="E18" s="186" t="s">
        <v>256</v>
      </c>
      <c r="F18" s="188" t="s">
        <v>257</v>
      </c>
      <c r="G18" s="188" t="s">
        <v>238</v>
      </c>
      <c r="H18" s="188" t="s">
        <v>239</v>
      </c>
      <c r="I18" s="188" t="s">
        <v>240</v>
      </c>
    </row>
    <row r="19" spans="1:9" ht="21.75" customHeight="1">
      <c r="A19" s="189">
        <f>'03 项目级测量表'!F14</f>
        <v>43.680000000000007</v>
      </c>
      <c r="B19" s="198">
        <f>'03 项目级测量表'!G14</f>
        <v>49.5</v>
      </c>
      <c r="C19" s="191">
        <f>'03 项目级测量表'!H14</f>
        <v>0.4</v>
      </c>
      <c r="D19" s="192" t="e">
        <f>'03 项目级测量表'!#REF!</f>
        <v>#REF!</v>
      </c>
      <c r="E19" s="192">
        <f>'03 项目级测量表'!J14</f>
        <v>-0.13324175824175807</v>
      </c>
      <c r="F19" s="192">
        <f>'03 项目级测量表'!K14</f>
        <v>0</v>
      </c>
      <c r="G19" s="192" t="str">
        <f>'03 项目级测量表'!L14</f>
        <v>——</v>
      </c>
      <c r="H19" s="192" t="str">
        <f>'03 项目级测量表'!M14</f>
        <v>——</v>
      </c>
      <c r="I19" s="192" t="str">
        <f>'03 项目级测量表'!N14</f>
        <v>——</v>
      </c>
    </row>
    <row r="20" spans="1:9" ht="24" customHeight="1">
      <c r="A20" s="193" t="s">
        <v>241</v>
      </c>
      <c r="B20" s="406" t="s">
        <v>242</v>
      </c>
      <c r="C20" s="402"/>
      <c r="D20" s="402"/>
      <c r="E20" s="402"/>
      <c r="F20" s="402"/>
      <c r="G20" s="406"/>
      <c r="H20" s="402"/>
      <c r="I20" s="402"/>
    </row>
    <row r="21" spans="1:9" ht="31.5" customHeight="1">
      <c r="A21" s="194" t="s">
        <v>243</v>
      </c>
      <c r="B21" s="406" t="s">
        <v>244</v>
      </c>
      <c r="C21" s="402"/>
      <c r="D21" s="402"/>
      <c r="E21" s="402"/>
      <c r="F21" s="402"/>
      <c r="G21" s="406"/>
      <c r="H21" s="402"/>
      <c r="I21" s="402"/>
    </row>
    <row r="22" spans="1:9">
      <c r="A22" s="400" t="s">
        <v>245</v>
      </c>
      <c r="B22" s="396"/>
      <c r="C22" s="396"/>
      <c r="D22" s="396"/>
      <c r="E22" s="396"/>
      <c r="F22" s="396"/>
      <c r="G22" s="396"/>
      <c r="H22" s="396"/>
      <c r="I22" s="396"/>
    </row>
    <row r="23" spans="1:9" ht="79.5" customHeight="1">
      <c r="A23" s="401" t="s">
        <v>258</v>
      </c>
      <c r="B23" s="402"/>
      <c r="C23" s="402"/>
      <c r="D23" s="402"/>
      <c r="E23" s="402"/>
      <c r="F23" s="402"/>
      <c r="G23" s="402"/>
      <c r="H23" s="402"/>
      <c r="I23" s="402"/>
    </row>
    <row r="24" spans="1:9">
      <c r="A24" s="400" t="s">
        <v>247</v>
      </c>
      <c r="B24" s="396"/>
      <c r="C24" s="396"/>
      <c r="D24" s="396"/>
      <c r="E24" s="396"/>
      <c r="F24" s="396"/>
      <c r="G24" s="396"/>
      <c r="H24" s="396"/>
      <c r="I24" s="396"/>
    </row>
    <row r="25" spans="1:9" ht="28.8">
      <c r="A25" s="193" t="s">
        <v>259</v>
      </c>
      <c r="B25" s="199">
        <f>'03 项目级测量表'!D38</f>
        <v>0</v>
      </c>
      <c r="C25" s="200" t="s">
        <v>260</v>
      </c>
      <c r="D25" s="407" t="s">
        <v>261</v>
      </c>
      <c r="E25" s="408"/>
      <c r="F25" s="408"/>
      <c r="G25" s="408"/>
      <c r="H25" s="408"/>
      <c r="I25" s="408"/>
    </row>
    <row r="26" spans="1:9" ht="28.8">
      <c r="A26" s="201" t="s">
        <v>262</v>
      </c>
      <c r="B26" s="202">
        <f>'03 项目级测量表'!D39</f>
        <v>0</v>
      </c>
      <c r="C26" s="203" t="s">
        <v>263</v>
      </c>
      <c r="D26" s="407" t="s">
        <v>261</v>
      </c>
      <c r="E26" s="408"/>
      <c r="F26" s="408"/>
      <c r="G26" s="408"/>
      <c r="H26" s="408"/>
      <c r="I26" s="408"/>
    </row>
    <row r="27" spans="1:9" ht="44.25" customHeight="1">
      <c r="A27" s="196" t="s">
        <v>264</v>
      </c>
      <c r="B27" s="204">
        <f>'03 项目级测量表'!C23</f>
        <v>3</v>
      </c>
      <c r="C27" s="196" t="s">
        <v>265</v>
      </c>
      <c r="D27" s="403">
        <f>'03 项目级测量表'!F23</f>
        <v>0.4230118443316413</v>
      </c>
      <c r="E27" s="404"/>
      <c r="F27" s="405"/>
      <c r="G27" s="187" t="s">
        <v>266</v>
      </c>
      <c r="H27" s="188" t="s">
        <v>267</v>
      </c>
      <c r="I27" s="187" t="s">
        <v>268</v>
      </c>
    </row>
    <row r="28" spans="1:9" ht="36" customHeight="1">
      <c r="A28" s="196" t="s">
        <v>269</v>
      </c>
      <c r="B28" s="409" t="s">
        <v>270</v>
      </c>
      <c r="C28" s="410"/>
      <c r="D28" s="410"/>
      <c r="E28" s="410"/>
      <c r="F28" s="411"/>
      <c r="G28" s="205" t="e">
        <f>'01 组织性能基线汇总'!#REF!</f>
        <v>#REF!</v>
      </c>
      <c r="H28" s="205" t="e">
        <f>'01 组织性能基线汇总'!#REF!</f>
        <v>#REF!</v>
      </c>
      <c r="I28" s="205" t="e">
        <f>'01 组织性能基线汇总'!#REF!</f>
        <v>#REF!</v>
      </c>
    </row>
    <row r="29" spans="1:9" ht="23.25" customHeight="1">
      <c r="A29" s="412" t="s">
        <v>271</v>
      </c>
      <c r="B29" s="413"/>
      <c r="C29" s="413"/>
      <c r="D29" s="413"/>
      <c r="E29" s="413"/>
      <c r="F29" s="413"/>
      <c r="G29" s="413"/>
      <c r="H29" s="413"/>
      <c r="I29" s="413"/>
    </row>
    <row r="30" spans="1:9" ht="23.25" customHeight="1">
      <c r="A30" s="184" t="s">
        <v>232</v>
      </c>
      <c r="B30" s="414">
        <f>'03 项目级测量表'!E15</f>
        <v>43906</v>
      </c>
      <c r="C30" s="415"/>
      <c r="D30" s="415"/>
      <c r="E30" s="415"/>
      <c r="F30" s="415"/>
      <c r="G30" s="415"/>
      <c r="H30" s="415"/>
      <c r="I30" s="416"/>
    </row>
    <row r="31" spans="1:9" ht="20.25" customHeight="1">
      <c r="A31" s="400" t="s">
        <v>255</v>
      </c>
      <c r="B31" s="396"/>
      <c r="C31" s="396"/>
      <c r="D31" s="396"/>
      <c r="E31" s="396"/>
      <c r="F31" s="396"/>
      <c r="G31" s="396"/>
      <c r="H31" s="396"/>
      <c r="I31" s="396"/>
    </row>
    <row r="32" spans="1:9" ht="57.6">
      <c r="A32" s="185" t="s">
        <v>234</v>
      </c>
      <c r="B32" s="186" t="s">
        <v>235</v>
      </c>
      <c r="C32" s="186" t="s">
        <v>236</v>
      </c>
      <c r="D32" s="186" t="s">
        <v>237</v>
      </c>
      <c r="E32" s="186" t="s">
        <v>256</v>
      </c>
      <c r="F32" s="188" t="s">
        <v>257</v>
      </c>
      <c r="G32" s="188" t="s">
        <v>238</v>
      </c>
      <c r="H32" s="188" t="s">
        <v>239</v>
      </c>
      <c r="I32" s="188" t="s">
        <v>240</v>
      </c>
    </row>
    <row r="33" spans="1:9">
      <c r="A33" s="206">
        <f>'03 项目级测量表'!F15</f>
        <v>6.794666666666668</v>
      </c>
      <c r="B33" s="198">
        <f>'03 项目级测量表'!G15</f>
        <v>8</v>
      </c>
      <c r="C33" s="191">
        <f>'03 项目级测量表'!H15</f>
        <v>0.5</v>
      </c>
      <c r="D33" s="192" t="e">
        <f>'03 项目级测量表'!#REF!</f>
        <v>#REF!</v>
      </c>
      <c r="E33" s="192">
        <f>'03 项目级测量表'!J15</f>
        <v>-0.17739403453689145</v>
      </c>
      <c r="F33" s="192">
        <f>'03 项目级测量表'!K15</f>
        <v>0</v>
      </c>
      <c r="G33" s="192" t="s">
        <v>153</v>
      </c>
      <c r="H33" s="192" t="s">
        <v>153</v>
      </c>
      <c r="I33" s="192" t="s">
        <v>153</v>
      </c>
    </row>
    <row r="34" spans="1:9" ht="22.5" customHeight="1">
      <c r="A34" s="193" t="s">
        <v>241</v>
      </c>
      <c r="B34" s="397" t="s">
        <v>272</v>
      </c>
      <c r="C34" s="398"/>
      <c r="D34" s="398"/>
      <c r="E34" s="398"/>
      <c r="F34" s="398"/>
      <c r="G34" s="398"/>
      <c r="H34" s="398"/>
      <c r="I34" s="399"/>
    </row>
    <row r="35" spans="1:9" ht="30" customHeight="1">
      <c r="A35" s="194" t="s">
        <v>243</v>
      </c>
      <c r="B35" s="397" t="s">
        <v>244</v>
      </c>
      <c r="C35" s="398"/>
      <c r="D35" s="398"/>
      <c r="E35" s="398"/>
      <c r="F35" s="398"/>
      <c r="G35" s="398"/>
      <c r="H35" s="398"/>
      <c r="I35" s="399"/>
    </row>
    <row r="36" spans="1:9">
      <c r="A36" s="400" t="s">
        <v>245</v>
      </c>
      <c r="B36" s="396"/>
      <c r="C36" s="396"/>
      <c r="D36" s="396"/>
      <c r="E36" s="396"/>
      <c r="F36" s="396"/>
      <c r="G36" s="396"/>
      <c r="H36" s="396"/>
      <c r="I36" s="396"/>
    </row>
    <row r="37" spans="1:9" ht="44.25" customHeight="1">
      <c r="A37" s="401" t="s">
        <v>273</v>
      </c>
      <c r="B37" s="408"/>
      <c r="C37" s="408"/>
      <c r="D37" s="408"/>
      <c r="E37" s="408"/>
      <c r="F37" s="408"/>
      <c r="G37" s="408"/>
      <c r="H37" s="408"/>
      <c r="I37" s="408"/>
    </row>
    <row r="38" spans="1:9">
      <c r="A38" s="400" t="s">
        <v>247</v>
      </c>
      <c r="B38" s="396"/>
      <c r="C38" s="396"/>
      <c r="D38" s="396"/>
      <c r="E38" s="396"/>
      <c r="F38" s="396"/>
      <c r="G38" s="396"/>
      <c r="H38" s="396"/>
      <c r="I38" s="396"/>
    </row>
    <row r="39" spans="1:9" ht="32.25" customHeight="1">
      <c r="A39" s="207" t="s">
        <v>274</v>
      </c>
      <c r="B39" s="204">
        <f>'03 项目级测量表'!B26</f>
        <v>0</v>
      </c>
      <c r="C39" s="208" t="s">
        <v>275</v>
      </c>
      <c r="D39" s="204">
        <f>'03 项目级测量表'!E26</f>
        <v>0</v>
      </c>
      <c r="E39" s="209" t="s">
        <v>276</v>
      </c>
      <c r="F39" s="417" t="s">
        <v>277</v>
      </c>
      <c r="G39" s="417"/>
      <c r="H39" s="417"/>
      <c r="I39" s="417"/>
    </row>
    <row r="40" spans="1:9" ht="26.25" customHeight="1">
      <c r="A40" s="418" t="s">
        <v>278</v>
      </c>
      <c r="B40" s="419"/>
      <c r="C40" s="419"/>
      <c r="D40" s="419"/>
      <c r="E40" s="419"/>
      <c r="F40" s="419"/>
      <c r="G40" s="419"/>
      <c r="H40" s="419"/>
      <c r="I40" s="419"/>
    </row>
    <row r="41" spans="1:9" ht="24.75" customHeight="1">
      <c r="A41" s="184" t="s">
        <v>232</v>
      </c>
      <c r="B41" s="414">
        <f>'03 项目级测量表'!E16</f>
        <v>43908</v>
      </c>
      <c r="C41" s="416"/>
      <c r="D41" s="420" t="s">
        <v>279</v>
      </c>
      <c r="E41" s="420"/>
      <c r="F41" s="188" t="s">
        <v>280</v>
      </c>
      <c r="G41" s="420" t="s">
        <v>281</v>
      </c>
      <c r="H41" s="420"/>
      <c r="I41" s="217">
        <v>43909</v>
      </c>
    </row>
    <row r="42" spans="1:9" ht="22.5" customHeight="1">
      <c r="A42" s="400" t="s">
        <v>255</v>
      </c>
      <c r="B42" s="396"/>
      <c r="C42" s="396"/>
      <c r="D42" s="396"/>
      <c r="E42" s="396"/>
      <c r="F42" s="396"/>
      <c r="G42" s="396"/>
      <c r="H42" s="396"/>
      <c r="I42" s="396"/>
    </row>
    <row r="43" spans="1:9" ht="44.25" customHeight="1">
      <c r="A43" s="185" t="s">
        <v>234</v>
      </c>
      <c r="B43" s="186" t="s">
        <v>235</v>
      </c>
      <c r="C43" s="186" t="s">
        <v>236</v>
      </c>
      <c r="D43" s="186" t="s">
        <v>237</v>
      </c>
      <c r="E43" s="186" t="s">
        <v>256</v>
      </c>
      <c r="F43" s="188" t="s">
        <v>257</v>
      </c>
      <c r="G43" s="188" t="s">
        <v>238</v>
      </c>
      <c r="H43" s="188" t="s">
        <v>239</v>
      </c>
      <c r="I43" s="188" t="s">
        <v>240</v>
      </c>
    </row>
    <row r="44" spans="1:9" ht="19.5" customHeight="1">
      <c r="A44" s="198">
        <f>'03 项目级测量表'!F16</f>
        <v>2.9119999999999999</v>
      </c>
      <c r="B44" s="210">
        <f>'03 项目级测量表'!G16</f>
        <v>5.2</v>
      </c>
      <c r="C44" s="191">
        <f>'03 项目级测量表'!H16</f>
        <v>0.5</v>
      </c>
      <c r="D44" s="192" t="e">
        <f>'03 项目级测量表'!#REF!</f>
        <v>#REF!</v>
      </c>
      <c r="E44" s="192">
        <f>'03 项目级测量表'!J16</f>
        <v>-0.78571428571428581</v>
      </c>
      <c r="F44" s="192">
        <f>'03 项目级测量表'!K16</f>
        <v>0</v>
      </c>
      <c r="G44" s="192" t="s">
        <v>153</v>
      </c>
      <c r="H44" s="192" t="s">
        <v>153</v>
      </c>
      <c r="I44" s="192" t="s">
        <v>153</v>
      </c>
    </row>
    <row r="45" spans="1:9" ht="21" customHeight="1">
      <c r="A45" s="193" t="s">
        <v>241</v>
      </c>
      <c r="B45" s="401" t="s">
        <v>272</v>
      </c>
      <c r="C45" s="408"/>
      <c r="D45" s="408"/>
      <c r="E45" s="408"/>
      <c r="F45" s="408"/>
      <c r="G45" s="408"/>
      <c r="H45" s="408"/>
      <c r="I45" s="408"/>
    </row>
    <row r="46" spans="1:9" ht="31.5" customHeight="1">
      <c r="A46" s="194" t="s">
        <v>243</v>
      </c>
      <c r="B46" s="401" t="s">
        <v>244</v>
      </c>
      <c r="C46" s="408"/>
      <c r="D46" s="408"/>
      <c r="E46" s="408"/>
      <c r="F46" s="408"/>
      <c r="G46" s="408"/>
      <c r="H46" s="408"/>
      <c r="I46" s="408"/>
    </row>
    <row r="47" spans="1:9" ht="22.5" customHeight="1">
      <c r="A47" s="400" t="s">
        <v>245</v>
      </c>
      <c r="B47" s="396"/>
      <c r="C47" s="396"/>
      <c r="D47" s="396"/>
      <c r="E47" s="396"/>
      <c r="F47" s="396"/>
      <c r="G47" s="396"/>
      <c r="H47" s="396"/>
      <c r="I47" s="396"/>
    </row>
    <row r="48" spans="1:9" ht="50.25" customHeight="1">
      <c r="A48" s="401" t="s">
        <v>282</v>
      </c>
      <c r="B48" s="408"/>
      <c r="C48" s="408"/>
      <c r="D48" s="408"/>
      <c r="E48" s="408"/>
      <c r="F48" s="408"/>
      <c r="G48" s="408"/>
      <c r="H48" s="408"/>
      <c r="I48" s="408"/>
    </row>
    <row r="49" spans="1:9" ht="22.5" customHeight="1">
      <c r="A49" s="400" t="s">
        <v>247</v>
      </c>
      <c r="B49" s="396"/>
      <c r="C49" s="396"/>
      <c r="D49" s="396"/>
      <c r="E49" s="396"/>
      <c r="F49" s="396"/>
      <c r="G49" s="396"/>
      <c r="H49" s="396"/>
      <c r="I49" s="396"/>
    </row>
    <row r="50" spans="1:9" ht="35.25" customHeight="1">
      <c r="A50" s="207" t="s">
        <v>283</v>
      </c>
      <c r="B50" s="204">
        <f>'03 项目级测量表'!B28</f>
        <v>0</v>
      </c>
      <c r="C50" s="211" t="s">
        <v>275</v>
      </c>
      <c r="D50" s="204">
        <f>'03 项目级测量表'!D28</f>
        <v>0</v>
      </c>
      <c r="E50" s="209" t="s">
        <v>284</v>
      </c>
      <c r="F50" s="421" t="s">
        <v>285</v>
      </c>
      <c r="G50" s="417"/>
      <c r="H50" s="417"/>
      <c r="I50" s="417"/>
    </row>
    <row r="51" spans="1:9" ht="23.25" customHeight="1">
      <c r="A51" s="418" t="s">
        <v>286</v>
      </c>
      <c r="B51" s="419"/>
      <c r="C51" s="419"/>
      <c r="D51" s="419"/>
      <c r="E51" s="419"/>
      <c r="F51" s="419"/>
      <c r="G51" s="419"/>
      <c r="H51" s="419"/>
      <c r="I51" s="419"/>
    </row>
    <row r="52" spans="1:9" ht="24.75" customHeight="1">
      <c r="A52" s="212" t="s">
        <v>232</v>
      </c>
      <c r="B52" s="414">
        <f>'03 项目级测量表'!E17</f>
        <v>43919</v>
      </c>
      <c r="C52" s="416"/>
      <c r="D52" s="420" t="s">
        <v>279</v>
      </c>
      <c r="E52" s="420"/>
      <c r="F52" s="188" t="s">
        <v>280</v>
      </c>
      <c r="G52" s="420" t="s">
        <v>281</v>
      </c>
      <c r="H52" s="420"/>
      <c r="I52" s="217">
        <v>43921</v>
      </c>
    </row>
    <row r="53" spans="1:9" ht="18.75" customHeight="1">
      <c r="A53" s="400" t="s">
        <v>255</v>
      </c>
      <c r="B53" s="396"/>
      <c r="C53" s="396"/>
      <c r="D53" s="396"/>
      <c r="E53" s="396"/>
      <c r="F53" s="396"/>
      <c r="G53" s="396"/>
      <c r="H53" s="396"/>
      <c r="I53" s="396"/>
    </row>
    <row r="54" spans="1:9" ht="57.6">
      <c r="A54" s="185" t="s">
        <v>234</v>
      </c>
      <c r="B54" s="186" t="s">
        <v>235</v>
      </c>
      <c r="C54" s="186" t="s">
        <v>236</v>
      </c>
      <c r="D54" s="186" t="s">
        <v>237</v>
      </c>
      <c r="E54" s="186" t="s">
        <v>256</v>
      </c>
      <c r="F54" s="188" t="s">
        <v>257</v>
      </c>
      <c r="G54" s="188" t="s">
        <v>238</v>
      </c>
      <c r="H54" s="188" t="s">
        <v>239</v>
      </c>
      <c r="I54" s="188" t="s">
        <v>240</v>
      </c>
    </row>
    <row r="55" spans="1:9" ht="19.5" customHeight="1">
      <c r="A55" s="189">
        <f>'03 项目级测量表'!F17</f>
        <v>29.12</v>
      </c>
      <c r="B55" s="190">
        <f>'03 项目级测量表'!G17</f>
        <v>32</v>
      </c>
      <c r="C55" s="191">
        <f>'03 项目级测量表'!H17</f>
        <v>0.6</v>
      </c>
      <c r="D55" s="192" t="e">
        <f>'03 项目级测量表'!#REF!</f>
        <v>#REF!</v>
      </c>
      <c r="E55" s="192">
        <f>'03 项目级测量表'!J17</f>
        <v>-9.8901098901098869E-2</v>
      </c>
      <c r="F55" s="192">
        <f>'03 项目级测量表'!K17</f>
        <v>2.3809523809523808E-2</v>
      </c>
      <c r="G55" s="213" t="str">
        <f>'03 项目级测量表'!L17</f>
        <v>——</v>
      </c>
      <c r="H55" s="213" t="str">
        <f>'03 项目级测量表'!M17</f>
        <v>——</v>
      </c>
      <c r="I55" s="213" t="str">
        <f>'03 项目级测量表'!N17</f>
        <v>——</v>
      </c>
    </row>
    <row r="56" spans="1:9" ht="37.5" customHeight="1">
      <c r="A56" s="200" t="s">
        <v>241</v>
      </c>
      <c r="B56" s="401" t="s">
        <v>287</v>
      </c>
      <c r="C56" s="408"/>
      <c r="D56" s="408"/>
      <c r="E56" s="408"/>
      <c r="F56" s="408"/>
      <c r="G56" s="408"/>
      <c r="H56" s="408"/>
      <c r="I56" s="408"/>
    </row>
    <row r="57" spans="1:9" ht="28.8">
      <c r="A57" s="194" t="s">
        <v>243</v>
      </c>
      <c r="B57" s="401" t="s">
        <v>244</v>
      </c>
      <c r="C57" s="408"/>
      <c r="D57" s="408"/>
      <c r="E57" s="408"/>
      <c r="F57" s="408"/>
      <c r="G57" s="408"/>
      <c r="H57" s="408"/>
      <c r="I57" s="408"/>
    </row>
    <row r="58" spans="1:9" ht="18.75" customHeight="1">
      <c r="A58" s="400" t="s">
        <v>245</v>
      </c>
      <c r="B58" s="396"/>
      <c r="C58" s="396"/>
      <c r="D58" s="396"/>
      <c r="E58" s="396"/>
      <c r="F58" s="396"/>
      <c r="G58" s="396"/>
      <c r="H58" s="396"/>
      <c r="I58" s="396"/>
    </row>
    <row r="59" spans="1:9" ht="78" customHeight="1">
      <c r="A59" s="401" t="s">
        <v>288</v>
      </c>
      <c r="B59" s="408"/>
      <c r="C59" s="408"/>
      <c r="D59" s="408"/>
      <c r="E59" s="408"/>
      <c r="F59" s="408"/>
      <c r="G59" s="408"/>
      <c r="H59" s="408"/>
      <c r="I59" s="195"/>
    </row>
    <row r="60" spans="1:9" ht="19.5" customHeight="1">
      <c r="A60" s="400" t="s">
        <v>247</v>
      </c>
      <c r="B60" s="396"/>
      <c r="C60" s="396"/>
      <c r="D60" s="396"/>
      <c r="E60" s="396"/>
      <c r="F60" s="396"/>
      <c r="G60" s="396"/>
      <c r="H60" s="396"/>
      <c r="I60" s="396"/>
    </row>
    <row r="61" spans="1:9" ht="28.8">
      <c r="A61" s="214" t="s">
        <v>32</v>
      </c>
      <c r="B61" s="204">
        <f>'03 项目级测量表'!D40</f>
        <v>0</v>
      </c>
      <c r="C61" s="196" t="s">
        <v>289</v>
      </c>
      <c r="D61" s="407" t="s">
        <v>290</v>
      </c>
      <c r="E61" s="408"/>
      <c r="F61" s="408"/>
      <c r="G61" s="408"/>
      <c r="H61" s="408"/>
      <c r="I61" s="408"/>
    </row>
    <row r="62" spans="1:9" ht="37.5" customHeight="1">
      <c r="A62" s="196" t="s">
        <v>291</v>
      </c>
      <c r="B62" s="199">
        <f>'03 项目级测量表'!D41</f>
        <v>0</v>
      </c>
      <c r="C62" s="196" t="s">
        <v>292</v>
      </c>
      <c r="D62" s="407" t="s">
        <v>290</v>
      </c>
      <c r="E62" s="408"/>
      <c r="F62" s="408"/>
      <c r="G62" s="408"/>
      <c r="H62" s="408"/>
      <c r="I62" s="408"/>
    </row>
    <row r="63" spans="1:9" ht="42" customHeight="1">
      <c r="A63" s="201" t="s">
        <v>293</v>
      </c>
      <c r="B63" s="215">
        <f>'03 项目级测量表'!B30</f>
        <v>0</v>
      </c>
      <c r="C63" s="208" t="s">
        <v>294</v>
      </c>
      <c r="D63" s="422">
        <f>'03 项目级测量表'!E30</f>
        <v>0</v>
      </c>
      <c r="E63" s="423"/>
      <c r="F63" s="424"/>
      <c r="G63" s="187" t="s">
        <v>295</v>
      </c>
      <c r="H63" s="188" t="s">
        <v>296</v>
      </c>
      <c r="I63" s="187" t="s">
        <v>297</v>
      </c>
    </row>
    <row r="64" spans="1:9" ht="32.25" customHeight="1">
      <c r="A64" s="207" t="s">
        <v>298</v>
      </c>
      <c r="B64" s="425" t="s">
        <v>299</v>
      </c>
      <c r="C64" s="426"/>
      <c r="D64" s="426"/>
      <c r="E64" s="426"/>
      <c r="F64" s="427"/>
      <c r="G64" s="199" t="str">
        <f>'03 项目级测量表'!H30</f>
        <v>——</v>
      </c>
      <c r="H64" s="199" t="str">
        <f>'03 项目级测量表'!I30</f>
        <v>——</v>
      </c>
      <c r="I64" s="199" t="str">
        <f>'03 项目级测量表'!J30</f>
        <v>——</v>
      </c>
    </row>
    <row r="65" spans="1:11" ht="20.25" customHeight="1">
      <c r="A65" s="428" t="s">
        <v>300</v>
      </c>
      <c r="B65" s="429"/>
      <c r="C65" s="429"/>
      <c r="D65" s="429"/>
      <c r="E65" s="429"/>
      <c r="F65" s="429"/>
      <c r="G65" s="429"/>
      <c r="H65" s="429"/>
      <c r="I65" s="429"/>
    </row>
    <row r="66" spans="1:11" ht="34.5" customHeight="1">
      <c r="A66" s="218" t="s">
        <v>301</v>
      </c>
      <c r="B66" s="199">
        <f>'03 项目级测量表'!A45</f>
        <v>1</v>
      </c>
      <c r="C66" s="200" t="s">
        <v>302</v>
      </c>
      <c r="D66" s="430" t="s">
        <v>303</v>
      </c>
      <c r="E66" s="398"/>
      <c r="F66" s="398"/>
      <c r="G66" s="398"/>
      <c r="H66" s="398"/>
      <c r="I66" s="399"/>
      <c r="K66" s="219"/>
    </row>
    <row r="67" spans="1:11" ht="33.75" customHeight="1">
      <c r="A67" s="190" t="s">
        <v>304</v>
      </c>
      <c r="B67" s="431" t="s">
        <v>305</v>
      </c>
      <c r="C67" s="432"/>
      <c r="D67" s="432"/>
      <c r="E67" s="432"/>
      <c r="F67" s="432"/>
      <c r="G67" s="432"/>
      <c r="H67" s="432"/>
      <c r="I67" s="433"/>
    </row>
  </sheetData>
  <mergeCells count="63">
    <mergeCell ref="A65:I65"/>
    <mergeCell ref="D66:I66"/>
    <mergeCell ref="B67:I67"/>
    <mergeCell ref="A60:I60"/>
    <mergeCell ref="D61:I61"/>
    <mergeCell ref="D62:I62"/>
    <mergeCell ref="D63:F63"/>
    <mergeCell ref="B64:F64"/>
    <mergeCell ref="A53:I53"/>
    <mergeCell ref="B56:I56"/>
    <mergeCell ref="B57:I57"/>
    <mergeCell ref="A58:I58"/>
    <mergeCell ref="A59:H59"/>
    <mergeCell ref="F50:I50"/>
    <mergeCell ref="A51:I51"/>
    <mergeCell ref="B52:C52"/>
    <mergeCell ref="D52:E52"/>
    <mergeCell ref="G52:H52"/>
    <mergeCell ref="B45:I45"/>
    <mergeCell ref="B46:I46"/>
    <mergeCell ref="A47:I47"/>
    <mergeCell ref="A48:I48"/>
    <mergeCell ref="A49:I49"/>
    <mergeCell ref="A40:I40"/>
    <mergeCell ref="B41:C41"/>
    <mergeCell ref="D41:E41"/>
    <mergeCell ref="G41:H41"/>
    <mergeCell ref="A42:I42"/>
    <mergeCell ref="B35:I35"/>
    <mergeCell ref="A36:I36"/>
    <mergeCell ref="A37:I37"/>
    <mergeCell ref="A38:I38"/>
    <mergeCell ref="F39:I39"/>
    <mergeCell ref="B28:F28"/>
    <mergeCell ref="A29:I29"/>
    <mergeCell ref="B30:I30"/>
    <mergeCell ref="A31:I31"/>
    <mergeCell ref="B34:I34"/>
    <mergeCell ref="A23:I23"/>
    <mergeCell ref="A24:I24"/>
    <mergeCell ref="D25:I25"/>
    <mergeCell ref="D26:I26"/>
    <mergeCell ref="D27:F27"/>
    <mergeCell ref="B20:F20"/>
    <mergeCell ref="G20:I20"/>
    <mergeCell ref="B21:F21"/>
    <mergeCell ref="G21:I21"/>
    <mergeCell ref="A22:I22"/>
    <mergeCell ref="B13:F13"/>
    <mergeCell ref="B14:F14"/>
    <mergeCell ref="A15:I15"/>
    <mergeCell ref="B16:I16"/>
    <mergeCell ref="A17:I17"/>
    <mergeCell ref="B8:I8"/>
    <mergeCell ref="B9:I9"/>
    <mergeCell ref="A10:I10"/>
    <mergeCell ref="A11:I11"/>
    <mergeCell ref="A12:I12"/>
    <mergeCell ref="B1:I1"/>
    <mergeCell ref="B2:I2"/>
    <mergeCell ref="A3:I3"/>
    <mergeCell ref="B4:I4"/>
    <mergeCell ref="A5:I5"/>
  </mergeCells>
  <phoneticPr fontId="106" type="noConversion"/>
  <conditionalFormatting sqref="B13:F13">
    <cfRule type="cellIs" dxfId="6" priority="10" operator="between">
      <formula>$G$14</formula>
      <formula>$I$14</formula>
    </cfRule>
  </conditionalFormatting>
  <conditionalFormatting sqref="D27:F27">
    <cfRule type="cellIs" dxfId="5" priority="2" operator="between">
      <formula>$G$28</formula>
      <formula>$I$28</formula>
    </cfRule>
  </conditionalFormatting>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W56"/>
  <sheetViews>
    <sheetView topLeftCell="C2" zoomScale="130" zoomScaleNormal="130" workbookViewId="0">
      <selection activeCell="G4" sqref="G4"/>
    </sheetView>
  </sheetViews>
  <sheetFormatPr defaultColWidth="9" defaultRowHeight="9.6"/>
  <cols>
    <col min="1" max="1" width="6.88671875" style="151" customWidth="1"/>
    <col min="2" max="2" width="5.77734375" style="151" customWidth="1"/>
    <col min="3" max="3" width="3.21875" style="151" customWidth="1"/>
    <col min="4" max="4" width="5.44140625" style="151" customWidth="1"/>
    <col min="5" max="5" width="5.88671875" style="151" customWidth="1"/>
    <col min="6" max="7" width="15.6640625" style="152" customWidth="1"/>
    <col min="8" max="8" width="3.88671875" style="153" customWidth="1"/>
    <col min="9" max="9" width="4" style="153" customWidth="1"/>
    <col min="10" max="10" width="3.88671875" style="153" customWidth="1"/>
    <col min="11" max="11" width="9.88671875" style="154" customWidth="1"/>
    <col min="12" max="12" width="6.44140625" style="154" customWidth="1"/>
    <col min="13" max="13" width="7.109375" style="154" customWidth="1"/>
    <col min="14" max="14" width="3.44140625" style="154" customWidth="1"/>
    <col min="15" max="15" width="6.88671875" style="155" customWidth="1"/>
    <col min="16" max="16" width="5.44140625" style="155" customWidth="1"/>
    <col min="17" max="17" width="5.109375" style="155" customWidth="1"/>
    <col min="18" max="18" width="4.21875" style="155" customWidth="1"/>
    <col min="19" max="19" width="6.21875" style="155" customWidth="1"/>
    <col min="20" max="20" width="6.109375" style="155" customWidth="1"/>
    <col min="21" max="22" width="6" style="155" customWidth="1"/>
    <col min="23" max="28" width="5.21875" style="155" customWidth="1"/>
    <col min="29" max="29" width="6" style="155" customWidth="1"/>
    <col min="30" max="30" width="6.77734375" style="151" customWidth="1"/>
    <col min="31" max="31" width="8.21875" style="151" customWidth="1"/>
    <col min="32" max="32" width="6" style="151" customWidth="1"/>
    <col min="33" max="33" width="6.77734375" style="151" customWidth="1"/>
    <col min="34" max="34" width="8.21875" style="151" customWidth="1"/>
    <col min="35" max="35" width="6.77734375" style="151" customWidth="1"/>
    <col min="36" max="36" width="7.44140625" style="151" customWidth="1"/>
    <col min="37" max="38" width="6.77734375" style="151" customWidth="1"/>
    <col min="39" max="39" width="8.21875" style="151" customWidth="1"/>
    <col min="40" max="40" width="6" style="151" customWidth="1"/>
    <col min="41" max="41" width="8.21875" style="151" customWidth="1"/>
    <col min="42" max="43" width="6.77734375" style="151" customWidth="1"/>
    <col min="44" max="44" width="7.44140625" style="151" customWidth="1"/>
    <col min="45" max="45" width="6" style="151" customWidth="1"/>
    <col min="46" max="46" width="8.21875" style="151" customWidth="1"/>
    <col min="47" max="48" width="6.77734375" style="151" customWidth="1"/>
    <col min="49" max="49" width="7.44140625" style="151" customWidth="1"/>
    <col min="50" max="16384" width="9" style="151"/>
  </cols>
  <sheetData>
    <row r="1" spans="1:49" ht="59.25" customHeight="1">
      <c r="A1" s="438" t="s">
        <v>306</v>
      </c>
      <c r="B1" s="438" t="s">
        <v>307</v>
      </c>
      <c r="C1" s="438" t="s">
        <v>308</v>
      </c>
      <c r="D1" s="440" t="s">
        <v>309</v>
      </c>
      <c r="E1" s="440" t="s">
        <v>310</v>
      </c>
      <c r="F1" s="440" t="s">
        <v>311</v>
      </c>
      <c r="G1" s="156" t="s">
        <v>312</v>
      </c>
      <c r="H1" s="440" t="s">
        <v>313</v>
      </c>
      <c r="I1" s="440" t="s">
        <v>314</v>
      </c>
      <c r="J1" s="440" t="s">
        <v>315</v>
      </c>
      <c r="K1" s="160" t="s">
        <v>316</v>
      </c>
      <c r="L1" s="160" t="s">
        <v>317</v>
      </c>
      <c r="M1" s="161" t="s">
        <v>318</v>
      </c>
      <c r="N1" s="442" t="s">
        <v>319</v>
      </c>
      <c r="O1" s="442"/>
      <c r="P1" s="434" t="s">
        <v>320</v>
      </c>
      <c r="Q1" s="434"/>
      <c r="R1" s="434"/>
      <c r="S1" s="434" t="s">
        <v>321</v>
      </c>
      <c r="T1" s="434"/>
      <c r="U1" s="434"/>
      <c r="V1" s="434"/>
      <c r="W1" s="176" t="s">
        <v>322</v>
      </c>
      <c r="X1" s="176" t="s">
        <v>323</v>
      </c>
      <c r="Y1" s="435" t="s">
        <v>324</v>
      </c>
      <c r="Z1" s="436"/>
      <c r="AA1" s="436"/>
      <c r="AB1" s="436"/>
      <c r="AC1" s="179"/>
      <c r="AD1" s="179"/>
    </row>
    <row r="2" spans="1:49" ht="22.5" customHeight="1">
      <c r="A2" s="438"/>
      <c r="B2" s="438"/>
      <c r="C2" s="438"/>
      <c r="D2" s="440"/>
      <c r="E2" s="440"/>
      <c r="F2" s="440"/>
      <c r="G2" s="441" t="s">
        <v>325</v>
      </c>
      <c r="H2" s="440"/>
      <c r="I2" s="440"/>
      <c r="J2" s="440"/>
      <c r="K2" s="162">
        <f>SUM(K4:K24)</f>
        <v>7118</v>
      </c>
      <c r="L2" s="162">
        <f>SUM(L4:L24)</f>
        <v>6208</v>
      </c>
      <c r="M2" s="163">
        <f>SUM(M4:M24)</f>
        <v>910</v>
      </c>
      <c r="N2" s="442"/>
      <c r="O2" s="442"/>
      <c r="P2" s="164">
        <f t="shared" ref="P2:AB2" si="0">SUM(P4:P24)</f>
        <v>2.9120000000000004</v>
      </c>
      <c r="Q2" s="164">
        <f t="shared" si="0"/>
        <v>8.7360000000000007</v>
      </c>
      <c r="R2" s="164">
        <f t="shared" si="0"/>
        <v>2.9120000000000004</v>
      </c>
      <c r="S2" s="164">
        <f t="shared" si="0"/>
        <v>10.920000000000002</v>
      </c>
      <c r="T2" s="164">
        <f t="shared" si="0"/>
        <v>4.3680000000000003</v>
      </c>
      <c r="U2" s="164">
        <f t="shared" si="0"/>
        <v>21.840000000000003</v>
      </c>
      <c r="V2" s="164">
        <f t="shared" si="0"/>
        <v>6.5520000000000014</v>
      </c>
      <c r="W2" s="164">
        <f t="shared" si="0"/>
        <v>6.794666666666668</v>
      </c>
      <c r="X2" s="164">
        <f t="shared" si="0"/>
        <v>2.9119999999999999</v>
      </c>
      <c r="Y2" s="164">
        <f t="shared" si="0"/>
        <v>8.7360000000000007</v>
      </c>
      <c r="Z2" s="164">
        <f t="shared" si="0"/>
        <v>2.9120000000000004</v>
      </c>
      <c r="AA2" s="164">
        <f t="shared" si="0"/>
        <v>16.016000000000002</v>
      </c>
      <c r="AB2" s="164">
        <f t="shared" si="0"/>
        <v>1.4560000000000002</v>
      </c>
      <c r="AC2" s="180"/>
      <c r="AD2" s="181"/>
      <c r="AE2" s="182"/>
      <c r="AF2" s="181"/>
      <c r="AG2" s="181"/>
      <c r="AH2" s="182"/>
      <c r="AI2" s="181"/>
      <c r="AJ2" s="182"/>
      <c r="AK2" s="181"/>
      <c r="AL2" s="181"/>
      <c r="AM2" s="182"/>
      <c r="AN2" s="181"/>
      <c r="AO2" s="182"/>
      <c r="AP2" s="181"/>
      <c r="AQ2" s="181"/>
      <c r="AR2" s="182"/>
      <c r="AS2" s="181"/>
      <c r="AT2" s="182"/>
      <c r="AU2" s="181"/>
      <c r="AV2" s="181"/>
      <c r="AW2" s="182"/>
    </row>
    <row r="3" spans="1:49" ht="58.5" customHeight="1">
      <c r="A3" s="438"/>
      <c r="B3" s="438"/>
      <c r="C3" s="438"/>
      <c r="D3" s="440"/>
      <c r="E3" s="440"/>
      <c r="F3" s="440"/>
      <c r="G3" s="441"/>
      <c r="H3" s="440"/>
      <c r="I3" s="440"/>
      <c r="J3" s="440"/>
      <c r="K3" s="165" t="s">
        <v>326</v>
      </c>
      <c r="L3" s="165" t="s">
        <v>317</v>
      </c>
      <c r="M3" s="166" t="s">
        <v>327</v>
      </c>
      <c r="N3" s="166" t="s">
        <v>328</v>
      </c>
      <c r="O3" s="167" t="s">
        <v>329</v>
      </c>
      <c r="P3" s="168" t="s">
        <v>330</v>
      </c>
      <c r="Q3" s="177" t="s">
        <v>331</v>
      </c>
      <c r="R3" s="177" t="s">
        <v>332</v>
      </c>
      <c r="S3" s="178" t="s">
        <v>333</v>
      </c>
      <c r="T3" s="177" t="s">
        <v>334</v>
      </c>
      <c r="U3" s="177" t="s">
        <v>335</v>
      </c>
      <c r="V3" s="177" t="s">
        <v>336</v>
      </c>
      <c r="W3" s="178" t="s">
        <v>337</v>
      </c>
      <c r="X3" s="178" t="s">
        <v>338</v>
      </c>
      <c r="Y3" s="178" t="s">
        <v>339</v>
      </c>
      <c r="Z3" s="177" t="s">
        <v>340</v>
      </c>
      <c r="AA3" s="177" t="s">
        <v>341</v>
      </c>
      <c r="AB3" s="177" t="s">
        <v>342</v>
      </c>
      <c r="AC3" s="180"/>
    </row>
    <row r="4" spans="1:49" ht="48">
      <c r="A4" s="439" t="s">
        <v>343</v>
      </c>
      <c r="B4" s="439" t="s">
        <v>344</v>
      </c>
      <c r="C4" s="439" t="s">
        <v>345</v>
      </c>
      <c r="D4" s="439" t="s">
        <v>346</v>
      </c>
      <c r="E4" s="439" t="s">
        <v>347</v>
      </c>
      <c r="F4" s="157" t="s">
        <v>348</v>
      </c>
      <c r="G4" s="158" t="s">
        <v>349</v>
      </c>
      <c r="H4" s="159" t="s">
        <v>350</v>
      </c>
      <c r="I4" s="159" t="s">
        <v>351</v>
      </c>
      <c r="J4" s="159" t="s">
        <v>352</v>
      </c>
      <c r="K4" s="169">
        <v>2008</v>
      </c>
      <c r="L4" s="169">
        <v>1928</v>
      </c>
      <c r="M4" s="170">
        <f>K4-L4</f>
        <v>80</v>
      </c>
      <c r="N4" s="169" t="s">
        <v>353</v>
      </c>
      <c r="O4" s="171">
        <f>IF(M4&gt;0,M4/1650*22*8*IF(I4="高",1.5,IF(I4="中",1,0.5)),0)</f>
        <v>8.5333333333333332</v>
      </c>
      <c r="P4" s="172">
        <f>O4*0.15*0.2</f>
        <v>0.25600000000000001</v>
      </c>
      <c r="Q4" s="172">
        <f>O4*0.15*0.6</f>
        <v>0.76800000000000002</v>
      </c>
      <c r="R4" s="172">
        <f>O4*0.15*0.2</f>
        <v>0.25600000000000001</v>
      </c>
      <c r="S4" s="172">
        <f>O4*0.45*0.25</f>
        <v>0.96</v>
      </c>
      <c r="T4" s="172">
        <f>O4*0.45*0.1</f>
        <v>0.38400000000000001</v>
      </c>
      <c r="U4" s="172">
        <f>O4*0.45*0.5</f>
        <v>1.92</v>
      </c>
      <c r="V4" s="172">
        <f>O4*0.45*0.15</f>
        <v>0.57599999999999996</v>
      </c>
      <c r="W4" s="172">
        <f>O4*0.1*0.7</f>
        <v>0.59733333333333338</v>
      </c>
      <c r="X4" s="172">
        <f>O4*0.1*0.3</f>
        <v>0.25600000000000001</v>
      </c>
      <c r="Y4" s="172">
        <f>O4*0.3*0.3</f>
        <v>0.76800000000000002</v>
      </c>
      <c r="Z4" s="172">
        <f>O4*0.3*0.1</f>
        <v>0.25600000000000001</v>
      </c>
      <c r="AA4" s="172">
        <f>O4*0.3*0.55</f>
        <v>1.4080000000000001</v>
      </c>
      <c r="AB4" s="172">
        <f>O4*0.3*0.05</f>
        <v>0.128</v>
      </c>
      <c r="AC4" s="180"/>
    </row>
    <row r="5" spans="1:49">
      <c r="A5" s="439"/>
      <c r="B5" s="439"/>
      <c r="C5" s="439"/>
      <c r="D5" s="439"/>
      <c r="E5" s="439"/>
      <c r="F5" s="157" t="s">
        <v>354</v>
      </c>
      <c r="G5" s="158" t="s">
        <v>153</v>
      </c>
      <c r="H5" s="159" t="s">
        <v>350</v>
      </c>
      <c r="I5" s="159" t="s">
        <v>351</v>
      </c>
      <c r="J5" s="159" t="s">
        <v>352</v>
      </c>
      <c r="K5" s="169">
        <v>500</v>
      </c>
      <c r="L5" s="169">
        <v>350</v>
      </c>
      <c r="M5" s="170">
        <f t="shared" ref="M5:M14" si="1">K5-L5</f>
        <v>150</v>
      </c>
      <c r="N5" s="169" t="s">
        <v>353</v>
      </c>
      <c r="O5" s="171">
        <f t="shared" ref="O5:O24" si="2">IF(M5&gt;0,M5/1650*22*8*IF(I5="高",1.5,IF(I5="中",1,0.5)),0)</f>
        <v>16</v>
      </c>
      <c r="P5" s="172">
        <f t="shared" ref="P5:P24" si="3">O5*0.15*0.2</f>
        <v>0.48</v>
      </c>
      <c r="Q5" s="172">
        <f t="shared" ref="Q5:Q24" si="4">O5*0.15*0.6</f>
        <v>1.44</v>
      </c>
      <c r="R5" s="172">
        <f t="shared" ref="R5:R24" si="5">O5*0.15*0.2</f>
        <v>0.48</v>
      </c>
      <c r="S5" s="172">
        <f t="shared" ref="S5:S24" si="6">O5*0.45*0.25</f>
        <v>1.8</v>
      </c>
      <c r="T5" s="172">
        <f t="shared" ref="T5:T24" si="7">O5*0.45*0.1</f>
        <v>0.72000000000000008</v>
      </c>
      <c r="U5" s="172">
        <f t="shared" ref="U5:U24" si="8">O5*0.45*0.5</f>
        <v>3.6</v>
      </c>
      <c r="V5" s="172">
        <f t="shared" ref="V5:V24" si="9">O5*0.45*0.15</f>
        <v>1.08</v>
      </c>
      <c r="W5" s="172">
        <f t="shared" ref="W5:W24" si="10">O5*0.1*0.7</f>
        <v>1.1199999999999999</v>
      </c>
      <c r="X5" s="172">
        <f t="shared" ref="X5:X24" si="11">O5*0.1*0.3</f>
        <v>0.48</v>
      </c>
      <c r="Y5" s="172">
        <f t="shared" ref="Y5:Y24" si="12">O5*0.3*0.3</f>
        <v>1.44</v>
      </c>
      <c r="Z5" s="172">
        <f t="shared" ref="Z5:Z24" si="13">O5*0.3*0.1</f>
        <v>0.48</v>
      </c>
      <c r="AA5" s="172">
        <f t="shared" ref="AA5:AA24" si="14">O5*0.3*0.55</f>
        <v>2.64</v>
      </c>
      <c r="AB5" s="172">
        <f t="shared" ref="AB5:AB24" si="15">O5*0.3*0.05</f>
        <v>0.24</v>
      </c>
      <c r="AC5" s="180"/>
    </row>
    <row r="6" spans="1:49">
      <c r="A6" s="439"/>
      <c r="B6" s="439"/>
      <c r="C6" s="439"/>
      <c r="D6" s="439"/>
      <c r="E6" s="439"/>
      <c r="F6" s="157" t="s">
        <v>355</v>
      </c>
      <c r="G6" s="158" t="s">
        <v>356</v>
      </c>
      <c r="H6" s="159" t="s">
        <v>350</v>
      </c>
      <c r="I6" s="159" t="s">
        <v>351</v>
      </c>
      <c r="J6" s="159" t="s">
        <v>352</v>
      </c>
      <c r="K6" s="169">
        <v>300</v>
      </c>
      <c r="L6" s="169">
        <v>200</v>
      </c>
      <c r="M6" s="170">
        <f t="shared" si="1"/>
        <v>100</v>
      </c>
      <c r="N6" s="169" t="s">
        <v>353</v>
      </c>
      <c r="O6" s="171">
        <f t="shared" si="2"/>
        <v>10.666666666666668</v>
      </c>
      <c r="P6" s="172">
        <f t="shared" si="3"/>
        <v>0.32000000000000006</v>
      </c>
      <c r="Q6" s="172">
        <f t="shared" si="4"/>
        <v>0.96</v>
      </c>
      <c r="R6" s="172">
        <f t="shared" si="5"/>
        <v>0.32000000000000006</v>
      </c>
      <c r="S6" s="172">
        <f t="shared" si="6"/>
        <v>1.2000000000000002</v>
      </c>
      <c r="T6" s="172">
        <f t="shared" si="7"/>
        <v>0.48000000000000009</v>
      </c>
      <c r="U6" s="172">
        <f t="shared" si="8"/>
        <v>2.4000000000000004</v>
      </c>
      <c r="V6" s="172">
        <f t="shared" si="9"/>
        <v>0.72000000000000008</v>
      </c>
      <c r="W6" s="172">
        <f t="shared" si="10"/>
        <v>0.74666666666666681</v>
      </c>
      <c r="X6" s="172">
        <f t="shared" si="11"/>
        <v>0.32000000000000006</v>
      </c>
      <c r="Y6" s="172">
        <f t="shared" si="12"/>
        <v>0.96</v>
      </c>
      <c r="Z6" s="172">
        <f t="shared" si="13"/>
        <v>0.32000000000000006</v>
      </c>
      <c r="AA6" s="172">
        <f t="shared" si="14"/>
        <v>1.7600000000000002</v>
      </c>
      <c r="AB6" s="172">
        <f t="shared" si="15"/>
        <v>0.16000000000000003</v>
      </c>
      <c r="AC6" s="180"/>
    </row>
    <row r="7" spans="1:49">
      <c r="A7" s="439"/>
      <c r="B7" s="439"/>
      <c r="C7" s="439"/>
      <c r="D7" s="439"/>
      <c r="E7" s="439"/>
      <c r="F7" s="157" t="s">
        <v>357</v>
      </c>
      <c r="G7" s="158" t="s">
        <v>358</v>
      </c>
      <c r="H7" s="159" t="s">
        <v>350</v>
      </c>
      <c r="I7" s="159" t="s">
        <v>351</v>
      </c>
      <c r="J7" s="159" t="s">
        <v>352</v>
      </c>
      <c r="K7" s="169">
        <v>350</v>
      </c>
      <c r="L7" s="169">
        <v>150</v>
      </c>
      <c r="M7" s="170">
        <f t="shared" si="1"/>
        <v>200</v>
      </c>
      <c r="N7" s="169" t="s">
        <v>353</v>
      </c>
      <c r="O7" s="171">
        <f t="shared" si="2"/>
        <v>21.333333333333336</v>
      </c>
      <c r="P7" s="172">
        <f t="shared" si="3"/>
        <v>0.64000000000000012</v>
      </c>
      <c r="Q7" s="172">
        <f t="shared" si="4"/>
        <v>1.92</v>
      </c>
      <c r="R7" s="172">
        <f t="shared" si="5"/>
        <v>0.64000000000000012</v>
      </c>
      <c r="S7" s="172">
        <f t="shared" si="6"/>
        <v>2.4000000000000004</v>
      </c>
      <c r="T7" s="172">
        <f t="shared" si="7"/>
        <v>0.96000000000000019</v>
      </c>
      <c r="U7" s="172">
        <f t="shared" si="8"/>
        <v>4.8000000000000007</v>
      </c>
      <c r="V7" s="172">
        <f t="shared" si="9"/>
        <v>1.4400000000000002</v>
      </c>
      <c r="W7" s="172">
        <f t="shared" si="10"/>
        <v>1.4933333333333336</v>
      </c>
      <c r="X7" s="172">
        <f t="shared" si="11"/>
        <v>0.64000000000000012</v>
      </c>
      <c r="Y7" s="172">
        <f t="shared" si="12"/>
        <v>1.92</v>
      </c>
      <c r="Z7" s="172">
        <f t="shared" si="13"/>
        <v>0.64000000000000012</v>
      </c>
      <c r="AA7" s="172">
        <f t="shared" si="14"/>
        <v>3.5200000000000005</v>
      </c>
      <c r="AB7" s="172">
        <f t="shared" si="15"/>
        <v>0.32000000000000006</v>
      </c>
      <c r="AC7" s="180"/>
    </row>
    <row r="8" spans="1:49" ht="19.2">
      <c r="A8" s="439"/>
      <c r="B8" s="439"/>
      <c r="C8" s="439"/>
      <c r="D8" s="439"/>
      <c r="E8" s="439"/>
      <c r="F8" s="157" t="s">
        <v>359</v>
      </c>
      <c r="G8" s="158"/>
      <c r="H8" s="159" t="s">
        <v>350</v>
      </c>
      <c r="I8" s="159" t="s">
        <v>351</v>
      </c>
      <c r="J8" s="159" t="s">
        <v>352</v>
      </c>
      <c r="K8" s="169">
        <v>850</v>
      </c>
      <c r="L8" s="169">
        <v>470</v>
      </c>
      <c r="M8" s="170">
        <f t="shared" si="1"/>
        <v>380</v>
      </c>
      <c r="N8" s="169" t="s">
        <v>353</v>
      </c>
      <c r="O8" s="171">
        <f t="shared" si="2"/>
        <v>40.533333333333339</v>
      </c>
      <c r="P8" s="172">
        <f t="shared" si="3"/>
        <v>1.2160000000000002</v>
      </c>
      <c r="Q8" s="172">
        <f t="shared" si="4"/>
        <v>3.6480000000000006</v>
      </c>
      <c r="R8" s="172">
        <f t="shared" si="5"/>
        <v>1.2160000000000002</v>
      </c>
      <c r="S8" s="172">
        <f t="shared" si="6"/>
        <v>4.5600000000000005</v>
      </c>
      <c r="T8" s="172">
        <f t="shared" si="7"/>
        <v>1.8240000000000003</v>
      </c>
      <c r="U8" s="172">
        <f t="shared" si="8"/>
        <v>9.120000000000001</v>
      </c>
      <c r="V8" s="172">
        <f t="shared" si="9"/>
        <v>2.7360000000000002</v>
      </c>
      <c r="W8" s="172">
        <f t="shared" si="10"/>
        <v>2.8373333333333335</v>
      </c>
      <c r="X8" s="172">
        <f t="shared" si="11"/>
        <v>1.216</v>
      </c>
      <c r="Y8" s="172">
        <f t="shared" si="12"/>
        <v>3.6480000000000006</v>
      </c>
      <c r="Z8" s="172">
        <f t="shared" si="13"/>
        <v>1.2160000000000002</v>
      </c>
      <c r="AA8" s="172">
        <f t="shared" si="14"/>
        <v>6.6880000000000015</v>
      </c>
      <c r="AB8" s="172">
        <f t="shared" si="15"/>
        <v>0.6080000000000001</v>
      </c>
      <c r="AC8" s="180"/>
    </row>
    <row r="9" spans="1:49">
      <c r="A9" s="439"/>
      <c r="B9" s="439"/>
      <c r="C9" s="439"/>
      <c r="D9" s="439"/>
      <c r="E9" s="439"/>
      <c r="F9" s="157" t="s">
        <v>360</v>
      </c>
      <c r="G9" s="158"/>
      <c r="H9" s="159" t="s">
        <v>350</v>
      </c>
      <c r="I9" s="159" t="s">
        <v>351</v>
      </c>
      <c r="J9" s="159" t="s">
        <v>350</v>
      </c>
      <c r="K9" s="169">
        <v>120</v>
      </c>
      <c r="L9" s="169">
        <v>120</v>
      </c>
      <c r="M9" s="170">
        <f t="shared" si="1"/>
        <v>0</v>
      </c>
      <c r="N9" s="169" t="s">
        <v>353</v>
      </c>
      <c r="O9" s="171">
        <f t="shared" si="2"/>
        <v>0</v>
      </c>
      <c r="P9" s="172">
        <f t="shared" si="3"/>
        <v>0</v>
      </c>
      <c r="Q9" s="172">
        <f t="shared" si="4"/>
        <v>0</v>
      </c>
      <c r="R9" s="172">
        <f t="shared" si="5"/>
        <v>0</v>
      </c>
      <c r="S9" s="172">
        <f t="shared" si="6"/>
        <v>0</v>
      </c>
      <c r="T9" s="172">
        <f t="shared" si="7"/>
        <v>0</v>
      </c>
      <c r="U9" s="172">
        <f t="shared" si="8"/>
        <v>0</v>
      </c>
      <c r="V9" s="172">
        <f t="shared" si="9"/>
        <v>0</v>
      </c>
      <c r="W9" s="172">
        <f t="shared" si="10"/>
        <v>0</v>
      </c>
      <c r="X9" s="172">
        <f t="shared" si="11"/>
        <v>0</v>
      </c>
      <c r="Y9" s="172">
        <f t="shared" si="12"/>
        <v>0</v>
      </c>
      <c r="Z9" s="172">
        <f t="shared" si="13"/>
        <v>0</v>
      </c>
      <c r="AA9" s="172">
        <f t="shared" si="14"/>
        <v>0</v>
      </c>
      <c r="AB9" s="172">
        <f t="shared" si="15"/>
        <v>0</v>
      </c>
      <c r="AC9" s="180"/>
    </row>
    <row r="10" spans="1:49">
      <c r="A10" s="439"/>
      <c r="B10" s="439"/>
      <c r="C10" s="439"/>
      <c r="D10" s="439"/>
      <c r="E10" s="439"/>
      <c r="F10" s="157" t="s">
        <v>361</v>
      </c>
      <c r="G10" s="157"/>
      <c r="H10" s="159" t="s">
        <v>350</v>
      </c>
      <c r="I10" s="159" t="s">
        <v>351</v>
      </c>
      <c r="J10" s="159" t="s">
        <v>350</v>
      </c>
      <c r="K10" s="169">
        <v>180</v>
      </c>
      <c r="L10" s="169">
        <v>180</v>
      </c>
      <c r="M10" s="170">
        <f t="shared" si="1"/>
        <v>0</v>
      </c>
      <c r="N10" s="169" t="s">
        <v>353</v>
      </c>
      <c r="O10" s="171">
        <f t="shared" si="2"/>
        <v>0</v>
      </c>
      <c r="P10" s="172">
        <f t="shared" si="3"/>
        <v>0</v>
      </c>
      <c r="Q10" s="172">
        <f t="shared" si="4"/>
        <v>0</v>
      </c>
      <c r="R10" s="172">
        <f t="shared" si="5"/>
        <v>0</v>
      </c>
      <c r="S10" s="172">
        <f t="shared" si="6"/>
        <v>0</v>
      </c>
      <c r="T10" s="172">
        <f t="shared" si="7"/>
        <v>0</v>
      </c>
      <c r="U10" s="172">
        <f t="shared" si="8"/>
        <v>0</v>
      </c>
      <c r="V10" s="172">
        <f t="shared" si="9"/>
        <v>0</v>
      </c>
      <c r="W10" s="172">
        <f t="shared" si="10"/>
        <v>0</v>
      </c>
      <c r="X10" s="172">
        <f t="shared" si="11"/>
        <v>0</v>
      </c>
      <c r="Y10" s="172">
        <f t="shared" si="12"/>
        <v>0</v>
      </c>
      <c r="Z10" s="172">
        <f t="shared" si="13"/>
        <v>0</v>
      </c>
      <c r="AA10" s="172">
        <f t="shared" si="14"/>
        <v>0</v>
      </c>
      <c r="AB10" s="172">
        <f t="shared" si="15"/>
        <v>0</v>
      </c>
      <c r="AC10" s="180"/>
    </row>
    <row r="11" spans="1:49">
      <c r="A11" s="439"/>
      <c r="B11" s="439"/>
      <c r="C11" s="439"/>
      <c r="D11" s="439"/>
      <c r="E11" s="439"/>
      <c r="F11" s="157" t="s">
        <v>362</v>
      </c>
      <c r="G11" s="157"/>
      <c r="H11" s="159" t="s">
        <v>350</v>
      </c>
      <c r="I11" s="159" t="s">
        <v>351</v>
      </c>
      <c r="J11" s="159" t="s">
        <v>350</v>
      </c>
      <c r="K11" s="169">
        <v>650</v>
      </c>
      <c r="L11" s="169">
        <v>650</v>
      </c>
      <c r="M11" s="170">
        <f t="shared" si="1"/>
        <v>0</v>
      </c>
      <c r="N11" s="169" t="s">
        <v>353</v>
      </c>
      <c r="O11" s="171">
        <f t="shared" si="2"/>
        <v>0</v>
      </c>
      <c r="P11" s="172">
        <f t="shared" si="3"/>
        <v>0</v>
      </c>
      <c r="Q11" s="172">
        <f t="shared" si="4"/>
        <v>0</v>
      </c>
      <c r="R11" s="172">
        <f t="shared" si="5"/>
        <v>0</v>
      </c>
      <c r="S11" s="172">
        <f t="shared" si="6"/>
        <v>0</v>
      </c>
      <c r="T11" s="172">
        <f t="shared" si="7"/>
        <v>0</v>
      </c>
      <c r="U11" s="172">
        <f t="shared" si="8"/>
        <v>0</v>
      </c>
      <c r="V11" s="172">
        <f t="shared" si="9"/>
        <v>0</v>
      </c>
      <c r="W11" s="172">
        <f t="shared" si="10"/>
        <v>0</v>
      </c>
      <c r="X11" s="172">
        <f t="shared" si="11"/>
        <v>0</v>
      </c>
      <c r="Y11" s="172">
        <f t="shared" si="12"/>
        <v>0</v>
      </c>
      <c r="Z11" s="172">
        <f t="shared" si="13"/>
        <v>0</v>
      </c>
      <c r="AA11" s="172">
        <f t="shared" si="14"/>
        <v>0</v>
      </c>
      <c r="AB11" s="172">
        <f t="shared" si="15"/>
        <v>0</v>
      </c>
      <c r="AC11" s="180"/>
    </row>
    <row r="12" spans="1:49">
      <c r="A12" s="439"/>
      <c r="B12" s="439"/>
      <c r="C12" s="439"/>
      <c r="D12" s="439"/>
      <c r="E12" s="439"/>
      <c r="F12" s="157" t="s">
        <v>363</v>
      </c>
      <c r="G12" s="157"/>
      <c r="H12" s="159" t="s">
        <v>350</v>
      </c>
      <c r="I12" s="159" t="s">
        <v>351</v>
      </c>
      <c r="J12" s="159" t="s">
        <v>350</v>
      </c>
      <c r="K12" s="169">
        <v>650</v>
      </c>
      <c r="L12" s="169">
        <v>650</v>
      </c>
      <c r="M12" s="170">
        <f t="shared" si="1"/>
        <v>0</v>
      </c>
      <c r="N12" s="169" t="s">
        <v>353</v>
      </c>
      <c r="O12" s="171">
        <f t="shared" si="2"/>
        <v>0</v>
      </c>
      <c r="P12" s="172">
        <f t="shared" si="3"/>
        <v>0</v>
      </c>
      <c r="Q12" s="172">
        <f t="shared" si="4"/>
        <v>0</v>
      </c>
      <c r="R12" s="172">
        <f t="shared" si="5"/>
        <v>0</v>
      </c>
      <c r="S12" s="172">
        <f t="shared" si="6"/>
        <v>0</v>
      </c>
      <c r="T12" s="172">
        <f t="shared" si="7"/>
        <v>0</v>
      </c>
      <c r="U12" s="172">
        <f t="shared" si="8"/>
        <v>0</v>
      </c>
      <c r="V12" s="172">
        <f t="shared" si="9"/>
        <v>0</v>
      </c>
      <c r="W12" s="172">
        <f t="shared" si="10"/>
        <v>0</v>
      </c>
      <c r="X12" s="172">
        <f t="shared" si="11"/>
        <v>0</v>
      </c>
      <c r="Y12" s="172">
        <f t="shared" si="12"/>
        <v>0</v>
      </c>
      <c r="Z12" s="172">
        <f t="shared" si="13"/>
        <v>0</v>
      </c>
      <c r="AA12" s="172">
        <f t="shared" si="14"/>
        <v>0</v>
      </c>
      <c r="AB12" s="172">
        <f t="shared" si="15"/>
        <v>0</v>
      </c>
      <c r="AC12" s="180"/>
    </row>
    <row r="13" spans="1:49">
      <c r="A13" s="439"/>
      <c r="B13" s="439"/>
      <c r="C13" s="439"/>
      <c r="D13" s="439"/>
      <c r="E13" s="439"/>
      <c r="F13" s="157"/>
      <c r="G13" s="157"/>
      <c r="H13" s="159" t="s">
        <v>352</v>
      </c>
      <c r="I13" s="159" t="s">
        <v>351</v>
      </c>
      <c r="J13" s="159" t="s">
        <v>350</v>
      </c>
      <c r="K13" s="169">
        <v>850</v>
      </c>
      <c r="L13" s="169">
        <v>850</v>
      </c>
      <c r="M13" s="170">
        <f t="shared" si="1"/>
        <v>0</v>
      </c>
      <c r="N13" s="169" t="s">
        <v>353</v>
      </c>
      <c r="O13" s="171">
        <f t="shared" si="2"/>
        <v>0</v>
      </c>
      <c r="P13" s="172">
        <f t="shared" si="3"/>
        <v>0</v>
      </c>
      <c r="Q13" s="172">
        <f t="shared" si="4"/>
        <v>0</v>
      </c>
      <c r="R13" s="172">
        <f t="shared" si="5"/>
        <v>0</v>
      </c>
      <c r="S13" s="172">
        <f t="shared" si="6"/>
        <v>0</v>
      </c>
      <c r="T13" s="172">
        <f t="shared" si="7"/>
        <v>0</v>
      </c>
      <c r="U13" s="172">
        <f t="shared" si="8"/>
        <v>0</v>
      </c>
      <c r="V13" s="172">
        <f t="shared" si="9"/>
        <v>0</v>
      </c>
      <c r="W13" s="172">
        <f t="shared" si="10"/>
        <v>0</v>
      </c>
      <c r="X13" s="172">
        <f t="shared" si="11"/>
        <v>0</v>
      </c>
      <c r="Y13" s="172">
        <f t="shared" si="12"/>
        <v>0</v>
      </c>
      <c r="Z13" s="172">
        <f t="shared" si="13"/>
        <v>0</v>
      </c>
      <c r="AA13" s="172">
        <f t="shared" si="14"/>
        <v>0</v>
      </c>
      <c r="AB13" s="172">
        <f t="shared" si="15"/>
        <v>0</v>
      </c>
      <c r="AC13" s="180"/>
    </row>
    <row r="14" spans="1:49">
      <c r="A14" s="439"/>
      <c r="B14" s="439"/>
      <c r="C14" s="439"/>
      <c r="D14" s="439"/>
      <c r="E14" s="439"/>
      <c r="F14" s="157"/>
      <c r="G14" s="157"/>
      <c r="H14" s="159" t="s">
        <v>352</v>
      </c>
      <c r="I14" s="159" t="s">
        <v>351</v>
      </c>
      <c r="J14" s="173" t="s">
        <v>350</v>
      </c>
      <c r="K14" s="169">
        <v>660</v>
      </c>
      <c r="L14" s="169">
        <v>660</v>
      </c>
      <c r="M14" s="170">
        <f t="shared" si="1"/>
        <v>0</v>
      </c>
      <c r="N14" s="169" t="s">
        <v>353</v>
      </c>
      <c r="O14" s="171">
        <f t="shared" si="2"/>
        <v>0</v>
      </c>
      <c r="P14" s="172">
        <f t="shared" si="3"/>
        <v>0</v>
      </c>
      <c r="Q14" s="172">
        <f t="shared" si="4"/>
        <v>0</v>
      </c>
      <c r="R14" s="172">
        <f t="shared" si="5"/>
        <v>0</v>
      </c>
      <c r="S14" s="172">
        <f t="shared" si="6"/>
        <v>0</v>
      </c>
      <c r="T14" s="172">
        <f t="shared" si="7"/>
        <v>0</v>
      </c>
      <c r="U14" s="172">
        <f t="shared" si="8"/>
        <v>0</v>
      </c>
      <c r="V14" s="172">
        <f t="shared" si="9"/>
        <v>0</v>
      </c>
      <c r="W14" s="172">
        <f t="shared" si="10"/>
        <v>0</v>
      </c>
      <c r="X14" s="172">
        <f t="shared" si="11"/>
        <v>0</v>
      </c>
      <c r="Y14" s="172">
        <f t="shared" si="12"/>
        <v>0</v>
      </c>
      <c r="Z14" s="172">
        <f t="shared" si="13"/>
        <v>0</v>
      </c>
      <c r="AA14" s="172">
        <f t="shared" si="14"/>
        <v>0</v>
      </c>
      <c r="AB14" s="172">
        <f t="shared" si="15"/>
        <v>0</v>
      </c>
      <c r="AC14" s="180"/>
    </row>
    <row r="15" spans="1:49">
      <c r="A15" s="439"/>
      <c r="B15" s="439"/>
      <c r="C15" s="439"/>
      <c r="D15" s="439"/>
      <c r="E15" s="439"/>
      <c r="F15" s="157"/>
      <c r="G15" s="157"/>
      <c r="H15" s="159" t="s">
        <v>352</v>
      </c>
      <c r="I15" s="159" t="s">
        <v>351</v>
      </c>
      <c r="J15" s="174" t="s">
        <v>364</v>
      </c>
      <c r="K15" s="169"/>
      <c r="L15" s="169">
        <f t="shared" ref="L15:L24" si="16">K15-M15</f>
        <v>0</v>
      </c>
      <c r="M15" s="175">
        <f t="shared" ref="M15:M24" si="17">K15</f>
        <v>0</v>
      </c>
      <c r="N15" s="169" t="s">
        <v>353</v>
      </c>
      <c r="O15" s="171">
        <f t="shared" si="2"/>
        <v>0</v>
      </c>
      <c r="P15" s="172">
        <f t="shared" si="3"/>
        <v>0</v>
      </c>
      <c r="Q15" s="172">
        <f t="shared" si="4"/>
        <v>0</v>
      </c>
      <c r="R15" s="172">
        <f t="shared" si="5"/>
        <v>0</v>
      </c>
      <c r="S15" s="172">
        <f t="shared" si="6"/>
        <v>0</v>
      </c>
      <c r="T15" s="172">
        <f t="shared" si="7"/>
        <v>0</v>
      </c>
      <c r="U15" s="172">
        <f t="shared" si="8"/>
        <v>0</v>
      </c>
      <c r="V15" s="172">
        <f t="shared" si="9"/>
        <v>0</v>
      </c>
      <c r="W15" s="172">
        <f t="shared" si="10"/>
        <v>0</v>
      </c>
      <c r="X15" s="172">
        <f t="shared" si="11"/>
        <v>0</v>
      </c>
      <c r="Y15" s="172">
        <f t="shared" si="12"/>
        <v>0</v>
      </c>
      <c r="Z15" s="172">
        <f t="shared" si="13"/>
        <v>0</v>
      </c>
      <c r="AA15" s="172">
        <f t="shared" si="14"/>
        <v>0</v>
      </c>
      <c r="AB15" s="172">
        <f t="shared" si="15"/>
        <v>0</v>
      </c>
      <c r="AC15" s="180"/>
    </row>
    <row r="16" spans="1:49">
      <c r="A16" s="439"/>
      <c r="B16" s="439"/>
      <c r="C16" s="439"/>
      <c r="D16" s="439"/>
      <c r="E16" s="439"/>
      <c r="F16" s="157"/>
      <c r="G16" s="157"/>
      <c r="H16" s="159" t="s">
        <v>352</v>
      </c>
      <c r="I16" s="159" t="s">
        <v>351</v>
      </c>
      <c r="J16" s="174" t="s">
        <v>364</v>
      </c>
      <c r="K16" s="169"/>
      <c r="L16" s="169">
        <f t="shared" si="16"/>
        <v>0</v>
      </c>
      <c r="M16" s="175">
        <f t="shared" si="17"/>
        <v>0</v>
      </c>
      <c r="N16" s="169" t="s">
        <v>353</v>
      </c>
      <c r="O16" s="171">
        <f t="shared" si="2"/>
        <v>0</v>
      </c>
      <c r="P16" s="172">
        <f t="shared" si="3"/>
        <v>0</v>
      </c>
      <c r="Q16" s="172">
        <f t="shared" si="4"/>
        <v>0</v>
      </c>
      <c r="R16" s="172">
        <f t="shared" si="5"/>
        <v>0</v>
      </c>
      <c r="S16" s="172">
        <f t="shared" si="6"/>
        <v>0</v>
      </c>
      <c r="T16" s="172">
        <f t="shared" si="7"/>
        <v>0</v>
      </c>
      <c r="U16" s="172">
        <f t="shared" si="8"/>
        <v>0</v>
      </c>
      <c r="V16" s="172">
        <f t="shared" si="9"/>
        <v>0</v>
      </c>
      <c r="W16" s="172">
        <f t="shared" si="10"/>
        <v>0</v>
      </c>
      <c r="X16" s="172">
        <f t="shared" si="11"/>
        <v>0</v>
      </c>
      <c r="Y16" s="172">
        <f t="shared" si="12"/>
        <v>0</v>
      </c>
      <c r="Z16" s="172">
        <f t="shared" si="13"/>
        <v>0</v>
      </c>
      <c r="AA16" s="172">
        <f t="shared" si="14"/>
        <v>0</v>
      </c>
      <c r="AB16" s="172">
        <f t="shared" si="15"/>
        <v>0</v>
      </c>
      <c r="AC16" s="180"/>
    </row>
    <row r="17" spans="1:29">
      <c r="A17" s="439"/>
      <c r="B17" s="439"/>
      <c r="C17" s="439"/>
      <c r="D17" s="439"/>
      <c r="E17" s="439"/>
      <c r="F17" s="157"/>
      <c r="G17" s="157"/>
      <c r="H17" s="159" t="s">
        <v>352</v>
      </c>
      <c r="I17" s="159" t="s">
        <v>351</v>
      </c>
      <c r="J17" s="174" t="s">
        <v>364</v>
      </c>
      <c r="K17" s="169"/>
      <c r="L17" s="169"/>
      <c r="M17" s="170">
        <v>0</v>
      </c>
      <c r="N17" s="169" t="s">
        <v>353</v>
      </c>
      <c r="O17" s="171">
        <f t="shared" si="2"/>
        <v>0</v>
      </c>
      <c r="P17" s="172">
        <f t="shared" si="3"/>
        <v>0</v>
      </c>
      <c r="Q17" s="172">
        <f t="shared" si="4"/>
        <v>0</v>
      </c>
      <c r="R17" s="172">
        <f t="shared" si="5"/>
        <v>0</v>
      </c>
      <c r="S17" s="172">
        <f t="shared" si="6"/>
        <v>0</v>
      </c>
      <c r="T17" s="172">
        <f t="shared" si="7"/>
        <v>0</v>
      </c>
      <c r="U17" s="172">
        <f t="shared" si="8"/>
        <v>0</v>
      </c>
      <c r="V17" s="172">
        <f t="shared" si="9"/>
        <v>0</v>
      </c>
      <c r="W17" s="172">
        <f t="shared" si="10"/>
        <v>0</v>
      </c>
      <c r="X17" s="172">
        <f t="shared" si="11"/>
        <v>0</v>
      </c>
      <c r="Y17" s="172">
        <f t="shared" si="12"/>
        <v>0</v>
      </c>
      <c r="Z17" s="172">
        <f t="shared" si="13"/>
        <v>0</v>
      </c>
      <c r="AA17" s="172">
        <f t="shared" si="14"/>
        <v>0</v>
      </c>
      <c r="AB17" s="172">
        <f t="shared" si="15"/>
        <v>0</v>
      </c>
      <c r="AC17" s="180"/>
    </row>
    <row r="18" spans="1:29" ht="10.5" customHeight="1">
      <c r="A18" s="439"/>
      <c r="B18" s="439"/>
      <c r="C18" s="439"/>
      <c r="D18" s="439"/>
      <c r="E18" s="439"/>
      <c r="F18" s="157"/>
      <c r="G18" s="157"/>
      <c r="H18" s="159" t="s">
        <v>352</v>
      </c>
      <c r="I18" s="159" t="s">
        <v>351</v>
      </c>
      <c r="J18" s="174" t="s">
        <v>364</v>
      </c>
      <c r="K18" s="169"/>
      <c r="L18" s="169">
        <f t="shared" si="16"/>
        <v>0</v>
      </c>
      <c r="M18" s="175">
        <f t="shared" si="17"/>
        <v>0</v>
      </c>
      <c r="N18" s="169" t="s">
        <v>353</v>
      </c>
      <c r="O18" s="171">
        <f t="shared" si="2"/>
        <v>0</v>
      </c>
      <c r="P18" s="172">
        <f t="shared" si="3"/>
        <v>0</v>
      </c>
      <c r="Q18" s="172">
        <f t="shared" si="4"/>
        <v>0</v>
      </c>
      <c r="R18" s="172">
        <f t="shared" si="5"/>
        <v>0</v>
      </c>
      <c r="S18" s="172">
        <f t="shared" si="6"/>
        <v>0</v>
      </c>
      <c r="T18" s="172">
        <f t="shared" si="7"/>
        <v>0</v>
      </c>
      <c r="U18" s="172">
        <f t="shared" si="8"/>
        <v>0</v>
      </c>
      <c r="V18" s="172">
        <f t="shared" si="9"/>
        <v>0</v>
      </c>
      <c r="W18" s="172">
        <f t="shared" si="10"/>
        <v>0</v>
      </c>
      <c r="X18" s="172">
        <f t="shared" si="11"/>
        <v>0</v>
      </c>
      <c r="Y18" s="172">
        <f t="shared" si="12"/>
        <v>0</v>
      </c>
      <c r="Z18" s="172">
        <f t="shared" si="13"/>
        <v>0</v>
      </c>
      <c r="AA18" s="172">
        <f t="shared" si="14"/>
        <v>0</v>
      </c>
      <c r="AB18" s="172">
        <f t="shared" si="15"/>
        <v>0</v>
      </c>
      <c r="AC18" s="180"/>
    </row>
    <row r="19" spans="1:29">
      <c r="A19" s="439"/>
      <c r="B19" s="439"/>
      <c r="C19" s="439"/>
      <c r="D19" s="439"/>
      <c r="E19" s="439"/>
      <c r="F19" s="157"/>
      <c r="G19" s="157"/>
      <c r="H19" s="159" t="s">
        <v>352</v>
      </c>
      <c r="I19" s="159" t="s">
        <v>351</v>
      </c>
      <c r="J19" s="174" t="s">
        <v>364</v>
      </c>
      <c r="K19" s="169"/>
      <c r="L19" s="169">
        <f t="shared" si="16"/>
        <v>0</v>
      </c>
      <c r="M19" s="175">
        <f t="shared" si="17"/>
        <v>0</v>
      </c>
      <c r="N19" s="169" t="s">
        <v>353</v>
      </c>
      <c r="O19" s="171">
        <f t="shared" si="2"/>
        <v>0</v>
      </c>
      <c r="P19" s="172">
        <f t="shared" si="3"/>
        <v>0</v>
      </c>
      <c r="Q19" s="172">
        <f t="shared" si="4"/>
        <v>0</v>
      </c>
      <c r="R19" s="172">
        <f t="shared" si="5"/>
        <v>0</v>
      </c>
      <c r="S19" s="172">
        <f t="shared" si="6"/>
        <v>0</v>
      </c>
      <c r="T19" s="172">
        <f t="shared" si="7"/>
        <v>0</v>
      </c>
      <c r="U19" s="172">
        <f t="shared" si="8"/>
        <v>0</v>
      </c>
      <c r="V19" s="172">
        <f t="shared" si="9"/>
        <v>0</v>
      </c>
      <c r="W19" s="172">
        <f t="shared" si="10"/>
        <v>0</v>
      </c>
      <c r="X19" s="172">
        <f t="shared" si="11"/>
        <v>0</v>
      </c>
      <c r="Y19" s="172">
        <f t="shared" si="12"/>
        <v>0</v>
      </c>
      <c r="Z19" s="172">
        <f t="shared" si="13"/>
        <v>0</v>
      </c>
      <c r="AA19" s="172">
        <f t="shared" si="14"/>
        <v>0</v>
      </c>
      <c r="AB19" s="172">
        <f t="shared" si="15"/>
        <v>0</v>
      </c>
      <c r="AC19" s="180"/>
    </row>
    <row r="20" spans="1:29">
      <c r="A20" s="439"/>
      <c r="B20" s="439"/>
      <c r="C20" s="439"/>
      <c r="D20" s="439"/>
      <c r="E20" s="439"/>
      <c r="F20" s="157"/>
      <c r="G20" s="157"/>
      <c r="H20" s="159" t="s">
        <v>352</v>
      </c>
      <c r="I20" s="159" t="s">
        <v>351</v>
      </c>
      <c r="J20" s="174" t="s">
        <v>364</v>
      </c>
      <c r="K20" s="169"/>
      <c r="L20" s="169">
        <f t="shared" si="16"/>
        <v>0</v>
      </c>
      <c r="M20" s="175">
        <f t="shared" si="17"/>
        <v>0</v>
      </c>
      <c r="N20" s="169" t="s">
        <v>353</v>
      </c>
      <c r="O20" s="171">
        <f t="shared" si="2"/>
        <v>0</v>
      </c>
      <c r="P20" s="172">
        <f t="shared" si="3"/>
        <v>0</v>
      </c>
      <c r="Q20" s="172">
        <f t="shared" si="4"/>
        <v>0</v>
      </c>
      <c r="R20" s="172">
        <f t="shared" si="5"/>
        <v>0</v>
      </c>
      <c r="S20" s="172">
        <f t="shared" si="6"/>
        <v>0</v>
      </c>
      <c r="T20" s="172">
        <f t="shared" si="7"/>
        <v>0</v>
      </c>
      <c r="U20" s="172">
        <f t="shared" si="8"/>
        <v>0</v>
      </c>
      <c r="V20" s="172">
        <f t="shared" si="9"/>
        <v>0</v>
      </c>
      <c r="W20" s="172">
        <f t="shared" si="10"/>
        <v>0</v>
      </c>
      <c r="X20" s="172">
        <f t="shared" si="11"/>
        <v>0</v>
      </c>
      <c r="Y20" s="172">
        <f t="shared" si="12"/>
        <v>0</v>
      </c>
      <c r="Z20" s="172">
        <f t="shared" si="13"/>
        <v>0</v>
      </c>
      <c r="AA20" s="172">
        <f t="shared" si="14"/>
        <v>0</v>
      </c>
      <c r="AB20" s="172">
        <f t="shared" si="15"/>
        <v>0</v>
      </c>
      <c r="AC20" s="180"/>
    </row>
    <row r="21" spans="1:29" ht="15" customHeight="1">
      <c r="A21" s="439"/>
      <c r="B21" s="439"/>
      <c r="C21" s="439"/>
      <c r="D21" s="439"/>
      <c r="E21" s="439"/>
      <c r="F21" s="157"/>
      <c r="G21" s="157"/>
      <c r="H21" s="159" t="s">
        <v>352</v>
      </c>
      <c r="I21" s="159" t="s">
        <v>351</v>
      </c>
      <c r="J21" s="174" t="s">
        <v>364</v>
      </c>
      <c r="K21" s="169"/>
      <c r="L21" s="169">
        <f t="shared" si="16"/>
        <v>0</v>
      </c>
      <c r="M21" s="175">
        <f t="shared" si="17"/>
        <v>0</v>
      </c>
      <c r="N21" s="169" t="s">
        <v>353</v>
      </c>
      <c r="O21" s="171">
        <f t="shared" si="2"/>
        <v>0</v>
      </c>
      <c r="P21" s="172">
        <f t="shared" si="3"/>
        <v>0</v>
      </c>
      <c r="Q21" s="172">
        <f t="shared" si="4"/>
        <v>0</v>
      </c>
      <c r="R21" s="172">
        <f t="shared" si="5"/>
        <v>0</v>
      </c>
      <c r="S21" s="172">
        <f t="shared" si="6"/>
        <v>0</v>
      </c>
      <c r="T21" s="172">
        <f t="shared" si="7"/>
        <v>0</v>
      </c>
      <c r="U21" s="172">
        <f t="shared" si="8"/>
        <v>0</v>
      </c>
      <c r="V21" s="172">
        <f t="shared" si="9"/>
        <v>0</v>
      </c>
      <c r="W21" s="172">
        <f t="shared" si="10"/>
        <v>0</v>
      </c>
      <c r="X21" s="172">
        <f t="shared" si="11"/>
        <v>0</v>
      </c>
      <c r="Y21" s="172">
        <f t="shared" si="12"/>
        <v>0</v>
      </c>
      <c r="Z21" s="172">
        <f t="shared" si="13"/>
        <v>0</v>
      </c>
      <c r="AA21" s="172">
        <f t="shared" si="14"/>
        <v>0</v>
      </c>
      <c r="AB21" s="172">
        <f t="shared" si="15"/>
        <v>0</v>
      </c>
      <c r="AC21" s="180"/>
    </row>
    <row r="22" spans="1:29">
      <c r="A22" s="439"/>
      <c r="B22" s="439"/>
      <c r="C22" s="439"/>
      <c r="D22" s="439"/>
      <c r="E22" s="439"/>
      <c r="F22" s="157"/>
      <c r="G22" s="157"/>
      <c r="H22" s="159" t="s">
        <v>352</v>
      </c>
      <c r="I22" s="159" t="s">
        <v>351</v>
      </c>
      <c r="J22" s="174" t="s">
        <v>364</v>
      </c>
      <c r="K22" s="169"/>
      <c r="L22" s="169">
        <f t="shared" si="16"/>
        <v>0</v>
      </c>
      <c r="M22" s="175">
        <f t="shared" si="17"/>
        <v>0</v>
      </c>
      <c r="N22" s="169" t="s">
        <v>353</v>
      </c>
      <c r="O22" s="171">
        <f t="shared" si="2"/>
        <v>0</v>
      </c>
      <c r="P22" s="172">
        <f t="shared" si="3"/>
        <v>0</v>
      </c>
      <c r="Q22" s="172">
        <f t="shared" si="4"/>
        <v>0</v>
      </c>
      <c r="R22" s="172">
        <f t="shared" si="5"/>
        <v>0</v>
      </c>
      <c r="S22" s="172">
        <f t="shared" si="6"/>
        <v>0</v>
      </c>
      <c r="T22" s="172">
        <f t="shared" si="7"/>
        <v>0</v>
      </c>
      <c r="U22" s="172">
        <f t="shared" si="8"/>
        <v>0</v>
      </c>
      <c r="V22" s="172">
        <f t="shared" si="9"/>
        <v>0</v>
      </c>
      <c r="W22" s="172">
        <f t="shared" si="10"/>
        <v>0</v>
      </c>
      <c r="X22" s="172">
        <f t="shared" si="11"/>
        <v>0</v>
      </c>
      <c r="Y22" s="172">
        <f t="shared" si="12"/>
        <v>0</v>
      </c>
      <c r="Z22" s="172">
        <f t="shared" si="13"/>
        <v>0</v>
      </c>
      <c r="AA22" s="172">
        <f t="shared" si="14"/>
        <v>0</v>
      </c>
      <c r="AB22" s="172">
        <f t="shared" si="15"/>
        <v>0</v>
      </c>
      <c r="AC22" s="180"/>
    </row>
    <row r="23" spans="1:29">
      <c r="A23" s="439"/>
      <c r="B23" s="439"/>
      <c r="C23" s="439"/>
      <c r="D23" s="439"/>
      <c r="E23" s="439"/>
      <c r="F23" s="157"/>
      <c r="G23" s="157"/>
      <c r="H23" s="159" t="s">
        <v>352</v>
      </c>
      <c r="I23" s="159" t="s">
        <v>351</v>
      </c>
      <c r="J23" s="174" t="s">
        <v>364</v>
      </c>
      <c r="K23" s="169"/>
      <c r="L23" s="169">
        <f t="shared" si="16"/>
        <v>0</v>
      </c>
      <c r="M23" s="175">
        <f t="shared" si="17"/>
        <v>0</v>
      </c>
      <c r="N23" s="169" t="s">
        <v>353</v>
      </c>
      <c r="O23" s="171">
        <f t="shared" si="2"/>
        <v>0</v>
      </c>
      <c r="P23" s="172">
        <f t="shared" si="3"/>
        <v>0</v>
      </c>
      <c r="Q23" s="172">
        <f t="shared" si="4"/>
        <v>0</v>
      </c>
      <c r="R23" s="172">
        <f t="shared" si="5"/>
        <v>0</v>
      </c>
      <c r="S23" s="172">
        <f t="shared" si="6"/>
        <v>0</v>
      </c>
      <c r="T23" s="172">
        <f t="shared" si="7"/>
        <v>0</v>
      </c>
      <c r="U23" s="172">
        <f t="shared" si="8"/>
        <v>0</v>
      </c>
      <c r="V23" s="172">
        <f t="shared" si="9"/>
        <v>0</v>
      </c>
      <c r="W23" s="172">
        <f t="shared" si="10"/>
        <v>0</v>
      </c>
      <c r="X23" s="172">
        <f t="shared" si="11"/>
        <v>0</v>
      </c>
      <c r="Y23" s="172">
        <f t="shared" si="12"/>
        <v>0</v>
      </c>
      <c r="Z23" s="172">
        <f t="shared" si="13"/>
        <v>0</v>
      </c>
      <c r="AA23" s="172">
        <f t="shared" si="14"/>
        <v>0</v>
      </c>
      <c r="AB23" s="172">
        <f t="shared" si="15"/>
        <v>0</v>
      </c>
      <c r="AC23" s="180"/>
    </row>
    <row r="24" spans="1:29">
      <c r="A24" s="439"/>
      <c r="B24" s="439"/>
      <c r="C24" s="439"/>
      <c r="D24" s="439"/>
      <c r="E24" s="439"/>
      <c r="F24" s="157"/>
      <c r="G24" s="157"/>
      <c r="H24" s="159" t="s">
        <v>352</v>
      </c>
      <c r="I24" s="159" t="s">
        <v>351</v>
      </c>
      <c r="J24" s="174" t="s">
        <v>364</v>
      </c>
      <c r="K24" s="169"/>
      <c r="L24" s="169">
        <f t="shared" si="16"/>
        <v>0</v>
      </c>
      <c r="M24" s="175">
        <f t="shared" si="17"/>
        <v>0</v>
      </c>
      <c r="N24" s="169" t="s">
        <v>353</v>
      </c>
      <c r="O24" s="171">
        <f t="shared" si="2"/>
        <v>0</v>
      </c>
      <c r="P24" s="172">
        <f t="shared" si="3"/>
        <v>0</v>
      </c>
      <c r="Q24" s="172">
        <f t="shared" si="4"/>
        <v>0</v>
      </c>
      <c r="R24" s="172">
        <f t="shared" si="5"/>
        <v>0</v>
      </c>
      <c r="S24" s="172">
        <f t="shared" si="6"/>
        <v>0</v>
      </c>
      <c r="T24" s="172">
        <f t="shared" si="7"/>
        <v>0</v>
      </c>
      <c r="U24" s="172">
        <f t="shared" si="8"/>
        <v>0</v>
      </c>
      <c r="V24" s="172">
        <f t="shared" si="9"/>
        <v>0</v>
      </c>
      <c r="W24" s="172">
        <f t="shared" si="10"/>
        <v>0</v>
      </c>
      <c r="X24" s="172">
        <f t="shared" si="11"/>
        <v>0</v>
      </c>
      <c r="Y24" s="172">
        <f t="shared" si="12"/>
        <v>0</v>
      </c>
      <c r="Z24" s="172">
        <f t="shared" si="13"/>
        <v>0</v>
      </c>
      <c r="AA24" s="172">
        <f t="shared" si="14"/>
        <v>0</v>
      </c>
      <c r="AB24" s="172">
        <f t="shared" si="15"/>
        <v>0</v>
      </c>
      <c r="AC24" s="180"/>
    </row>
    <row r="25" spans="1:29">
      <c r="F25" s="151"/>
      <c r="G25" s="151"/>
      <c r="H25" s="151"/>
      <c r="I25" s="151"/>
      <c r="J25" s="151"/>
    </row>
    <row r="26" spans="1:29" ht="23.25" customHeight="1">
      <c r="A26" s="437" t="s">
        <v>365</v>
      </c>
      <c r="B26" s="437"/>
      <c r="C26" s="437"/>
      <c r="D26" s="437"/>
      <c r="E26" s="437" t="s">
        <v>366</v>
      </c>
      <c r="F26" s="437"/>
      <c r="G26" s="437"/>
      <c r="H26" s="437"/>
      <c r="I26" s="437"/>
      <c r="J26" s="437"/>
      <c r="K26" s="437"/>
      <c r="L26" s="437"/>
      <c r="M26" s="437"/>
      <c r="N26" s="437"/>
      <c r="O26" s="437"/>
    </row>
    <row r="27" spans="1:29">
      <c r="F27" s="151"/>
      <c r="G27" s="151"/>
      <c r="H27" s="151"/>
      <c r="I27" s="151"/>
      <c r="J27" s="151"/>
    </row>
    <row r="28" spans="1:29">
      <c r="F28" s="151"/>
      <c r="G28" s="151"/>
      <c r="H28" s="151"/>
      <c r="I28" s="151"/>
      <c r="J28" s="151"/>
    </row>
    <row r="29" spans="1:29">
      <c r="F29" s="151"/>
      <c r="G29" s="151"/>
      <c r="H29" s="151"/>
      <c r="I29" s="151"/>
      <c r="J29" s="151"/>
    </row>
    <row r="30" spans="1:29">
      <c r="F30" s="151"/>
      <c r="G30" s="151"/>
      <c r="H30" s="151"/>
      <c r="I30" s="151"/>
      <c r="J30" s="151"/>
    </row>
    <row r="31" spans="1:29">
      <c r="F31" s="151"/>
      <c r="G31" s="151"/>
      <c r="H31" s="151"/>
      <c r="I31" s="151"/>
      <c r="J31" s="151"/>
    </row>
    <row r="32" spans="1:29">
      <c r="F32" s="151"/>
      <c r="G32" s="151"/>
      <c r="H32" s="151"/>
      <c r="I32" s="151"/>
      <c r="J32" s="151"/>
    </row>
    <row r="33" spans="6:10">
      <c r="F33" s="151"/>
      <c r="G33" s="151"/>
      <c r="H33" s="151"/>
      <c r="I33" s="151"/>
      <c r="J33" s="151"/>
    </row>
    <row r="34" spans="6:10">
      <c r="F34" s="151"/>
      <c r="G34" s="151"/>
      <c r="H34" s="151"/>
      <c r="I34" s="151"/>
      <c r="J34" s="151"/>
    </row>
    <row r="35" spans="6:10">
      <c r="F35" s="151"/>
      <c r="G35" s="151"/>
      <c r="H35" s="151"/>
      <c r="I35" s="151"/>
      <c r="J35" s="151"/>
    </row>
    <row r="36" spans="6:10">
      <c r="F36" s="151"/>
      <c r="G36" s="151"/>
      <c r="H36" s="151"/>
      <c r="I36" s="151"/>
      <c r="J36" s="151"/>
    </row>
    <row r="37" spans="6:10">
      <c r="F37" s="151"/>
      <c r="G37" s="151"/>
      <c r="H37" s="151"/>
      <c r="I37" s="151"/>
      <c r="J37" s="151"/>
    </row>
    <row r="38" spans="6:10">
      <c r="F38" s="151"/>
      <c r="G38" s="151"/>
      <c r="H38" s="151"/>
      <c r="I38" s="151"/>
      <c r="J38" s="151"/>
    </row>
    <row r="39" spans="6:10">
      <c r="F39" s="151"/>
      <c r="G39" s="151"/>
      <c r="H39" s="151"/>
      <c r="I39" s="151"/>
      <c r="J39" s="151"/>
    </row>
    <row r="40" spans="6:10">
      <c r="F40" s="151"/>
      <c r="G40" s="151"/>
      <c r="H40" s="151"/>
      <c r="I40" s="151"/>
      <c r="J40" s="151"/>
    </row>
    <row r="41" spans="6:10">
      <c r="F41" s="151"/>
      <c r="G41" s="151"/>
      <c r="H41" s="151"/>
      <c r="I41" s="151"/>
      <c r="J41" s="151"/>
    </row>
    <row r="42" spans="6:10">
      <c r="F42" s="151"/>
      <c r="G42" s="151"/>
      <c r="H42" s="151"/>
      <c r="I42" s="151"/>
      <c r="J42" s="151"/>
    </row>
    <row r="43" spans="6:10">
      <c r="F43" s="151"/>
      <c r="G43" s="151"/>
      <c r="H43" s="151"/>
      <c r="I43" s="151"/>
      <c r="J43" s="151"/>
    </row>
    <row r="44" spans="6:10">
      <c r="F44" s="151"/>
      <c r="G44" s="151"/>
      <c r="H44" s="151"/>
      <c r="I44" s="151"/>
      <c r="J44" s="151"/>
    </row>
    <row r="45" spans="6:10">
      <c r="F45" s="151"/>
      <c r="G45" s="151"/>
      <c r="H45" s="151"/>
      <c r="I45" s="151"/>
      <c r="J45" s="151"/>
    </row>
    <row r="46" spans="6:10">
      <c r="F46" s="151"/>
      <c r="G46" s="151"/>
      <c r="H46" s="151"/>
      <c r="I46" s="151"/>
      <c r="J46" s="151"/>
    </row>
    <row r="47" spans="6:10">
      <c r="F47" s="151"/>
      <c r="G47" s="151"/>
      <c r="H47" s="151"/>
      <c r="I47" s="151"/>
      <c r="J47" s="151"/>
    </row>
    <row r="48" spans="6:10">
      <c r="F48" s="151"/>
      <c r="G48" s="151"/>
      <c r="H48" s="151"/>
      <c r="I48" s="151"/>
      <c r="J48" s="151"/>
    </row>
    <row r="49" spans="6:10">
      <c r="F49" s="151"/>
      <c r="G49" s="151"/>
      <c r="H49" s="151"/>
      <c r="I49" s="151"/>
      <c r="J49" s="151"/>
    </row>
    <row r="50" spans="6:10">
      <c r="F50" s="151"/>
      <c r="G50" s="151"/>
      <c r="H50" s="151"/>
      <c r="I50" s="151"/>
      <c r="J50" s="151"/>
    </row>
    <row r="51" spans="6:10">
      <c r="F51" s="151"/>
      <c r="G51" s="151"/>
      <c r="H51" s="151"/>
      <c r="I51" s="151"/>
      <c r="J51" s="151"/>
    </row>
    <row r="52" spans="6:10">
      <c r="F52" s="151"/>
      <c r="G52" s="151"/>
      <c r="H52" s="151"/>
      <c r="I52" s="151"/>
      <c r="J52" s="151"/>
    </row>
    <row r="53" spans="6:10">
      <c r="F53" s="151"/>
      <c r="G53" s="151"/>
      <c r="H53" s="151"/>
      <c r="I53" s="151"/>
      <c r="J53" s="151"/>
    </row>
    <row r="54" spans="6:10">
      <c r="F54" s="151"/>
      <c r="G54" s="151"/>
      <c r="H54" s="151"/>
      <c r="I54" s="151"/>
      <c r="J54" s="151"/>
    </row>
    <row r="55" spans="6:10">
      <c r="F55" s="151"/>
      <c r="G55" s="151"/>
      <c r="H55" s="151"/>
      <c r="I55" s="151"/>
      <c r="J55" s="151"/>
    </row>
    <row r="56" spans="6:10">
      <c r="F56" s="151"/>
      <c r="G56" s="151"/>
      <c r="H56" s="151"/>
      <c r="I56" s="151"/>
      <c r="J56" s="151"/>
    </row>
  </sheetData>
  <autoFilter ref="A1:AC24"/>
  <mergeCells count="21">
    <mergeCell ref="G2:G3"/>
    <mergeCell ref="H1:H3"/>
    <mergeCell ref="I1:I3"/>
    <mergeCell ref="J1:J3"/>
    <mergeCell ref="N1:O2"/>
    <mergeCell ref="P1:R1"/>
    <mergeCell ref="S1:V1"/>
    <mergeCell ref="Y1:AB1"/>
    <mergeCell ref="A26:D26"/>
    <mergeCell ref="E26:O26"/>
    <mergeCell ref="A1:A3"/>
    <mergeCell ref="A4:A24"/>
    <mergeCell ref="B1:B3"/>
    <mergeCell ref="B4:B24"/>
    <mergeCell ref="C1:C3"/>
    <mergeCell ref="C4:C24"/>
    <mergeCell ref="D1:D3"/>
    <mergeCell ref="D4:D24"/>
    <mergeCell ref="E1:E3"/>
    <mergeCell ref="E4:E24"/>
    <mergeCell ref="F1:F3"/>
  </mergeCells>
  <phoneticPr fontId="106" type="noConversion"/>
  <conditionalFormatting sqref="J4:J24">
    <cfRule type="cellIs" dxfId="4" priority="5" operator="equal">
      <formula>"是"</formula>
    </cfRule>
    <cfRule type="cellIs" dxfId="3" priority="11" operator="equal">
      <formula>"否"</formula>
    </cfRule>
  </conditionalFormatting>
  <conditionalFormatting sqref="M4:M24">
    <cfRule type="cellIs" dxfId="2" priority="10" operator="greaterThan">
      <formula>0</formula>
    </cfRule>
  </conditionalFormatting>
  <conditionalFormatting sqref="H57:J1048576 H1:J1 H4:J24">
    <cfRule type="cellIs" dxfId="1" priority="23" operator="equal">
      <formula>"是"</formula>
    </cfRule>
  </conditionalFormatting>
  <conditionalFormatting sqref="H4:J24">
    <cfRule type="cellIs" dxfId="0" priority="6" operator="equal">
      <formula>"是"</formula>
    </cfRule>
  </conditionalFormatting>
  <dataValidations count="4">
    <dataValidation type="list" allowBlank="1" showInputMessage="1" sqref="H1 I25 H4:H25 H27:I1048576">
      <formula1>"是,否"</formula1>
    </dataValidation>
    <dataValidation type="list" allowBlank="1" showInputMessage="1" sqref="I1 I4:I24">
      <formula1>"高,中,低"</formula1>
    </dataValidation>
    <dataValidation type="list" allowBlank="1" showInputMessage="1" sqref="J1:J25 J27:J1048576">
      <formula1>"是,否,无"</formula1>
    </dataValidation>
    <dataValidation type="list" allowBlank="1" showInputMessage="1" showErrorMessage="1" sqref="N4:N24">
      <formula1>"高,中,低"</formula1>
    </dataValidation>
  </dataValidations>
  <pageMargins left="0.7" right="0.7" top="0.75" bottom="0.75" header="0.3" footer="0.3"/>
  <pageSetup paperSize="9" orientation="portrait"/>
  <drawing r:id="rId1"/>
  <extLst>
    <ext xmlns:x14="http://schemas.microsoft.com/office/spreadsheetml/2009/9/main" uri="{CCE6A557-97BC-4b89-ADB6-D9C93CAAB3DF}">
      <x14:dataValidations xmlns:xm="http://schemas.microsoft.com/office/excel/2006/main" count="5">
        <x14:dataValidation type="list" allowBlank="1" showInputMessage="1">
          <x14:formula1>
            <xm:f>'08 类别划分'!$C$2:$C$6</xm:f>
          </x14:formula1>
          <xm:sqref>C1 C4 C25 C57:C1048576</xm:sqref>
        </x14:dataValidation>
        <x14:dataValidation type="list" allowBlank="1" showInputMessage="1">
          <x14:formula1>
            <xm:f>'08 类别划分'!$A$2:$A$6</xm:f>
          </x14:formula1>
          <xm:sqref>A1 A4 A25 A57:A1048576</xm:sqref>
        </x14:dataValidation>
        <x14:dataValidation type="list" allowBlank="1" showInputMessage="1">
          <x14:formula1>
            <xm:f>'08 类别划分'!$B$2:$B$10</xm:f>
          </x14:formula1>
          <xm:sqref>B1 B4 B25 B57:B1048576</xm:sqref>
        </x14:dataValidation>
        <x14:dataValidation type="list" allowBlank="1" showInputMessage="1">
          <x14:formula1>
            <xm:f>'08 类别划分'!$D$2:$D$6</xm:f>
          </x14:formula1>
          <xm:sqref>D1 D4 D25 D57:D1048576</xm:sqref>
        </x14:dataValidation>
        <x14:dataValidation type="list" allowBlank="1" showInputMessage="1">
          <x14:formula1>
            <xm:f>'08 类别划分'!$E$2:$E$6</xm:f>
          </x14:formula1>
          <xm:sqref>E1 E4 E25 E57:E1048576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4506668294322"/>
  </sheetPr>
  <dimension ref="A1:AB160"/>
  <sheetViews>
    <sheetView zoomScale="90" zoomScaleNormal="90" workbookViewId="0">
      <pane xSplit="4" ySplit="5" topLeftCell="H57" activePane="bottomRight" state="frozen"/>
      <selection pane="topRight"/>
      <selection pane="bottomLeft"/>
      <selection pane="bottomRight" activeCell="N40" sqref="N40:P42"/>
    </sheetView>
  </sheetViews>
  <sheetFormatPr defaultColWidth="9" defaultRowHeight="13.8"/>
  <cols>
    <col min="1" max="2" width="9" style="46"/>
    <col min="3" max="3" width="22" style="46" customWidth="1"/>
    <col min="4" max="4" width="11.109375" style="112" customWidth="1"/>
    <col min="5" max="5" width="11.44140625" style="46" customWidth="1"/>
    <col min="6" max="6" width="9" style="46"/>
    <col min="7" max="7" width="10.33203125" style="46" customWidth="1"/>
    <col min="8" max="9" width="9" style="46"/>
    <col min="10" max="10" width="10.6640625" style="46" customWidth="1"/>
    <col min="11" max="12" width="9" style="46"/>
    <col min="13" max="13" width="10" style="46" customWidth="1"/>
    <col min="14" max="15" width="9" style="46"/>
    <col min="16" max="16" width="11.33203125" style="46" customWidth="1"/>
    <col min="17" max="18" width="9" style="46"/>
    <col min="19" max="19" width="10.77734375" style="46" customWidth="1"/>
    <col min="20" max="21" width="9" style="46"/>
    <col min="22" max="22" width="9.88671875" style="46" customWidth="1"/>
    <col min="23" max="24" width="9" style="46"/>
    <col min="25" max="25" width="10" style="46" customWidth="1"/>
    <col min="26" max="27" width="9" style="46"/>
    <col min="28" max="28" width="9.88671875" style="46" customWidth="1"/>
    <col min="29" max="16384" width="9" style="46"/>
  </cols>
  <sheetData>
    <row r="1" spans="1:28" ht="15" customHeight="1">
      <c r="A1" s="471" t="s">
        <v>367</v>
      </c>
      <c r="B1" s="471" t="s">
        <v>368</v>
      </c>
      <c r="C1" s="471" t="s">
        <v>369</v>
      </c>
      <c r="D1" s="113" t="s">
        <v>367</v>
      </c>
      <c r="E1" s="443" t="s">
        <v>62</v>
      </c>
      <c r="F1" s="444"/>
      <c r="G1" s="444"/>
      <c r="H1" s="445" t="s">
        <v>63</v>
      </c>
      <c r="I1" s="446"/>
      <c r="J1" s="446"/>
      <c r="K1" s="446"/>
      <c r="L1" s="446"/>
      <c r="M1" s="446"/>
      <c r="N1" s="446"/>
      <c r="O1" s="446"/>
      <c r="P1" s="446"/>
      <c r="Q1" s="447" t="s">
        <v>155</v>
      </c>
      <c r="R1" s="447"/>
      <c r="S1" s="447"/>
      <c r="T1" s="448" t="s">
        <v>156</v>
      </c>
      <c r="U1" s="449"/>
      <c r="V1" s="450"/>
      <c r="W1" s="451" t="s">
        <v>370</v>
      </c>
      <c r="X1" s="452"/>
      <c r="Y1" s="452"/>
      <c r="Z1" s="452"/>
      <c r="AA1" s="452"/>
      <c r="AB1" s="452"/>
    </row>
    <row r="2" spans="1:28" ht="14.4">
      <c r="A2" s="471"/>
      <c r="B2" s="471"/>
      <c r="C2" s="471"/>
      <c r="D2" s="114" t="s">
        <v>371</v>
      </c>
      <c r="E2" s="453">
        <v>43876</v>
      </c>
      <c r="F2" s="454"/>
      <c r="G2" s="455"/>
      <c r="H2" s="456">
        <v>43885</v>
      </c>
      <c r="I2" s="456"/>
      <c r="J2" s="456"/>
      <c r="K2" s="457">
        <v>43892</v>
      </c>
      <c r="L2" s="456"/>
      <c r="M2" s="456"/>
      <c r="N2" s="457">
        <v>43899</v>
      </c>
      <c r="O2" s="456"/>
      <c r="P2" s="456"/>
      <c r="Q2" s="458">
        <v>43903</v>
      </c>
      <c r="R2" s="458"/>
      <c r="S2" s="458"/>
      <c r="T2" s="459">
        <v>43906</v>
      </c>
      <c r="U2" s="460"/>
      <c r="V2" s="460"/>
      <c r="W2" s="461">
        <v>43909</v>
      </c>
      <c r="X2" s="462"/>
      <c r="Y2" s="463"/>
      <c r="Z2" s="464">
        <v>43916</v>
      </c>
      <c r="AA2" s="465"/>
      <c r="AB2" s="465"/>
    </row>
    <row r="3" spans="1:28" ht="90.75" customHeight="1">
      <c r="A3" s="471"/>
      <c r="B3" s="471"/>
      <c r="C3" s="471"/>
      <c r="D3" s="114"/>
      <c r="E3" s="115" t="s">
        <v>372</v>
      </c>
      <c r="F3" s="115" t="s">
        <v>373</v>
      </c>
      <c r="G3" s="115" t="s">
        <v>374</v>
      </c>
      <c r="H3" s="116" t="s">
        <v>372</v>
      </c>
      <c r="I3" s="116" t="s">
        <v>373</v>
      </c>
      <c r="J3" s="116" t="s">
        <v>374</v>
      </c>
      <c r="K3" s="116" t="s">
        <v>372</v>
      </c>
      <c r="L3" s="116" t="s">
        <v>373</v>
      </c>
      <c r="M3" s="116" t="s">
        <v>374</v>
      </c>
      <c r="N3" s="116" t="s">
        <v>372</v>
      </c>
      <c r="O3" s="116" t="s">
        <v>373</v>
      </c>
      <c r="P3" s="116" t="s">
        <v>374</v>
      </c>
      <c r="Q3" s="137" t="s">
        <v>372</v>
      </c>
      <c r="R3" s="137" t="s">
        <v>373</v>
      </c>
      <c r="S3" s="137" t="s">
        <v>374</v>
      </c>
      <c r="T3" s="138" t="s">
        <v>372</v>
      </c>
      <c r="U3" s="138" t="s">
        <v>373</v>
      </c>
      <c r="V3" s="138" t="s">
        <v>374</v>
      </c>
      <c r="W3" s="139" t="s">
        <v>372</v>
      </c>
      <c r="X3" s="139" t="s">
        <v>373</v>
      </c>
      <c r="Y3" s="139" t="s">
        <v>374</v>
      </c>
      <c r="Z3" s="139" t="s">
        <v>372</v>
      </c>
      <c r="AA3" s="139" t="s">
        <v>373</v>
      </c>
      <c r="AB3" s="139" t="s">
        <v>374</v>
      </c>
    </row>
    <row r="4" spans="1:28" ht="21" customHeight="1">
      <c r="A4" s="471"/>
      <c r="B4" s="471"/>
      <c r="C4" s="471"/>
      <c r="D4" s="117"/>
      <c r="E4" s="118">
        <f>SUMIFS(E6:E203,G6:G203,"=完成")/SUM(E6:E203)</f>
        <v>1</v>
      </c>
      <c r="F4" s="118">
        <f>COUNTIF(G6:G203,"=完成")/COUNTIF(E6:E203,"&gt;0")</f>
        <v>1</v>
      </c>
      <c r="G4" s="118">
        <f>(SUM(E6:E202)-SUM(F6:F202))/SUM(E6:E202)</f>
        <v>-0.13324175824175821</v>
      </c>
      <c r="H4" s="119">
        <f t="shared" ref="H4" si="0">SUMIFS(H6:H203,J6:J203,"=完成")/SUM(H6:H203)</f>
        <v>1</v>
      </c>
      <c r="I4" s="119">
        <f t="shared" ref="I4" si="1">COUNTIF(J6:J203,"=完成")/COUNTIF(H6:H203,"&gt;0")</f>
        <v>1</v>
      </c>
      <c r="J4" s="119">
        <f t="shared" ref="J4" si="2">(SUM(H6:H202)-SUM(I6:I202))/SUM(H6:H202)</f>
        <v>-7.927786499215056E-2</v>
      </c>
      <c r="K4" s="119">
        <f t="shared" ref="K4" si="3">SUMIFS(K6:K203,M6:M203,"=完成")/SUM(K6:K203)</f>
        <v>1</v>
      </c>
      <c r="L4" s="119">
        <f t="shared" ref="L4" si="4">COUNTIF(M6:M203,"=完成")/COUNTIF(K6:K203,"&gt;0")</f>
        <v>1</v>
      </c>
      <c r="M4" s="119">
        <f t="shared" ref="M4" si="5">(SUM(K6:K202)-SUM(L6:L202))/SUM(K6:K202)</f>
        <v>-0.25786163522012573</v>
      </c>
      <c r="N4" s="119">
        <f t="shared" ref="N4" si="6">SUMIFS(N6:N203,P6:P203,"=完成")/SUM(N6:N203)</f>
        <v>1</v>
      </c>
      <c r="O4" s="119">
        <f t="shared" ref="O4" si="7">COUNTIF(P6:P203,"=完成")/COUNTIF(N6:N203,"&gt;0")</f>
        <v>1</v>
      </c>
      <c r="P4" s="119">
        <f t="shared" ref="P4" si="8">(SUM(N6:N202)-SUM(O6:O202))/SUM(N6:N202)</f>
        <v>-8.4737110770801261E-2</v>
      </c>
      <c r="Q4" s="140">
        <f t="shared" ref="Q4" si="9">SUMIFS(Q6:Q203,S6:S203,"=完成")/SUM(Q6:Q203)</f>
        <v>1</v>
      </c>
      <c r="R4" s="140">
        <f t="shared" ref="R4" si="10">COUNTIF(S6:S203,"=完成")/COUNTIF(Q6:Q203,"&gt;0")</f>
        <v>1</v>
      </c>
      <c r="S4" s="140">
        <f t="shared" ref="S4" si="11">(SUM(Q6:Q202)-SUM(R6:R202))/SUM(Q6:Q202)</f>
        <v>-0.17739403453689145</v>
      </c>
      <c r="T4" s="141">
        <f t="shared" ref="T4" si="12">SUMIFS(T6:T203,V6:V203,"=完成")/SUM(T6:T203)</f>
        <v>1</v>
      </c>
      <c r="U4" s="141">
        <f t="shared" ref="U4" si="13">COUNTIF(V6:V203,"=完成")/COUNTIF(T6:T203,"&gt;0")</f>
        <v>1</v>
      </c>
      <c r="V4" s="141">
        <f t="shared" ref="V4" si="14">(SUM(T6:T202)-SUM(U6:U202))/SUM(T6:T202)</f>
        <v>-0.78571428571428581</v>
      </c>
      <c r="W4" s="142">
        <f t="shared" ref="W4" si="15">SUMIFS(W6:W203,Y6:Y203,"=完成")/SUM(W6:W203)</f>
        <v>1</v>
      </c>
      <c r="X4" s="142">
        <f t="shared" ref="X4" si="16">COUNTIF(Y6:Y203,"=完成")/COUNTIF(W6:W203,"&gt;0")</f>
        <v>1</v>
      </c>
      <c r="Y4" s="142">
        <f t="shared" ref="Y4" si="17">(SUM(W6:W202)-SUM(X6:X202))/SUM(W6:W202)</f>
        <v>-0.11607142857142844</v>
      </c>
      <c r="Z4" s="142">
        <f t="shared" ref="Z4" si="18">SUMIFS(Z6:Z203,AB6:AB203,"=完成")/SUM(Z6:Z203)</f>
        <v>1</v>
      </c>
      <c r="AA4" s="142">
        <f t="shared" ref="AA4" si="19">COUNTIF(AB6:AB203,"=完成")/COUNTIF(Z6:Z203,"&gt;0")</f>
        <v>1</v>
      </c>
      <c r="AB4" s="142">
        <f t="shared" ref="AB4" si="20">(SUM(Z6:Z202)-SUM(AA6:AA202))/SUM(Z6:Z202)</f>
        <v>-8.7454212454212379E-2</v>
      </c>
    </row>
    <row r="5" spans="1:28" ht="35.25" customHeight="1">
      <c r="A5" s="471"/>
      <c r="B5" s="471"/>
      <c r="C5" s="471"/>
      <c r="D5" s="117" t="s">
        <v>375</v>
      </c>
      <c r="E5" s="120" t="s">
        <v>376</v>
      </c>
      <c r="F5" s="120" t="s">
        <v>377</v>
      </c>
      <c r="G5" s="121" t="s">
        <v>378</v>
      </c>
      <c r="H5" s="122" t="s">
        <v>376</v>
      </c>
      <c r="I5" s="122" t="s">
        <v>377</v>
      </c>
      <c r="J5" s="135" t="s">
        <v>378</v>
      </c>
      <c r="K5" s="122" t="s">
        <v>376</v>
      </c>
      <c r="L5" s="122" t="s">
        <v>377</v>
      </c>
      <c r="M5" s="135" t="s">
        <v>378</v>
      </c>
      <c r="N5" s="122" t="s">
        <v>376</v>
      </c>
      <c r="O5" s="122" t="s">
        <v>377</v>
      </c>
      <c r="P5" s="135" t="s">
        <v>378</v>
      </c>
      <c r="Q5" s="143" t="s">
        <v>376</v>
      </c>
      <c r="R5" s="143" t="s">
        <v>377</v>
      </c>
      <c r="S5" s="124" t="s">
        <v>378</v>
      </c>
      <c r="T5" s="144" t="s">
        <v>376</v>
      </c>
      <c r="U5" s="144" t="s">
        <v>377</v>
      </c>
      <c r="V5" s="145" t="s">
        <v>378</v>
      </c>
      <c r="W5" s="146" t="s">
        <v>376</v>
      </c>
      <c r="X5" s="146" t="s">
        <v>377</v>
      </c>
      <c r="Y5" s="147" t="s">
        <v>378</v>
      </c>
      <c r="Z5" s="146" t="s">
        <v>376</v>
      </c>
      <c r="AA5" s="146" t="s">
        <v>377</v>
      </c>
      <c r="AB5" s="147" t="s">
        <v>378</v>
      </c>
    </row>
    <row r="6" spans="1:28" ht="14.4">
      <c r="A6" s="472" t="s">
        <v>379</v>
      </c>
      <c r="B6" s="466" t="s">
        <v>380</v>
      </c>
      <c r="C6" s="467"/>
      <c r="D6" s="123"/>
      <c r="E6" s="124"/>
      <c r="F6" s="125"/>
      <c r="G6" s="126"/>
      <c r="H6" s="124"/>
      <c r="I6" s="125"/>
      <c r="J6" s="126"/>
      <c r="K6" s="124"/>
      <c r="L6" s="125"/>
      <c r="M6" s="126"/>
      <c r="N6" s="124"/>
      <c r="O6" s="125"/>
      <c r="P6" s="126"/>
      <c r="Q6" s="124"/>
      <c r="R6" s="125"/>
      <c r="S6" s="126"/>
      <c r="T6" s="124"/>
      <c r="U6" s="125"/>
      <c r="V6" s="126"/>
      <c r="W6" s="124"/>
      <c r="X6" s="125"/>
      <c r="Y6" s="126"/>
      <c r="Z6" s="124"/>
      <c r="AA6" s="125"/>
      <c r="AB6" s="126"/>
    </row>
    <row r="7" spans="1:28" ht="14.4">
      <c r="A7" s="472"/>
      <c r="B7" s="466" t="s">
        <v>381</v>
      </c>
      <c r="C7" s="467"/>
      <c r="D7" s="127">
        <f>'05 估算及计划表'!P2</f>
        <v>2.9120000000000004</v>
      </c>
      <c r="E7" s="128">
        <f>D7</f>
        <v>2.9120000000000004</v>
      </c>
      <c r="F7" s="129">
        <v>3</v>
      </c>
      <c r="G7" s="126" t="s">
        <v>382</v>
      </c>
      <c r="H7" s="124"/>
      <c r="I7" s="125"/>
      <c r="J7" s="126"/>
      <c r="K7" s="124"/>
      <c r="L7" s="125"/>
      <c r="M7" s="126"/>
      <c r="N7" s="124"/>
      <c r="O7" s="125"/>
      <c r="P7" s="126"/>
      <c r="Q7" s="124"/>
      <c r="R7" s="125"/>
      <c r="S7" s="126"/>
      <c r="T7" s="124"/>
      <c r="U7" s="125"/>
      <c r="V7" s="126"/>
      <c r="W7" s="124"/>
      <c r="X7" s="125"/>
      <c r="Y7" s="126"/>
      <c r="Z7" s="124"/>
      <c r="AA7" s="125"/>
      <c r="AB7" s="126"/>
    </row>
    <row r="8" spans="1:28" ht="69">
      <c r="A8" s="472"/>
      <c r="B8" s="468" t="s">
        <v>383</v>
      </c>
      <c r="C8" s="130" t="str">
        <f>'05 估算及计划表'!F4</f>
        <v>BSP初始化（CPU初始化、外围设备初始化、数据段初始化、内存初始化，即arch目录下的文件）</v>
      </c>
      <c r="D8" s="127">
        <f>'05 估算及计划表'!Q4</f>
        <v>0.76800000000000002</v>
      </c>
      <c r="E8" s="128">
        <f t="shared" ref="E8:E12" si="21">D8</f>
        <v>0.76800000000000002</v>
      </c>
      <c r="F8" s="129">
        <v>1.5</v>
      </c>
      <c r="G8" s="126" t="s">
        <v>382</v>
      </c>
      <c r="H8" s="124"/>
      <c r="I8" s="125"/>
      <c r="J8" s="126"/>
      <c r="K8" s="124"/>
      <c r="L8" s="125"/>
      <c r="M8" s="126"/>
      <c r="N8" s="124"/>
      <c r="O8" s="125"/>
      <c r="P8" s="126"/>
      <c r="Q8" s="124"/>
      <c r="R8" s="125"/>
      <c r="S8" s="126"/>
      <c r="T8" s="124"/>
      <c r="U8" s="125"/>
      <c r="V8" s="126"/>
      <c r="W8" s="124"/>
      <c r="X8" s="125"/>
      <c r="Y8" s="126"/>
      <c r="Z8" s="124"/>
      <c r="AA8" s="125"/>
      <c r="AB8" s="126"/>
    </row>
    <row r="9" spans="1:28" ht="14.4">
      <c r="A9" s="472"/>
      <c r="B9" s="468"/>
      <c r="C9" s="130" t="str">
        <f>'05 估算及计划表'!F5</f>
        <v>与应用软件的接口函数</v>
      </c>
      <c r="D9" s="127">
        <f>'05 估算及计划表'!Q5</f>
        <v>1.44</v>
      </c>
      <c r="E9" s="128">
        <f t="shared" si="21"/>
        <v>1.44</v>
      </c>
      <c r="F9" s="129">
        <v>2</v>
      </c>
      <c r="G9" s="126" t="s">
        <v>382</v>
      </c>
      <c r="H9" s="124"/>
      <c r="I9" s="125"/>
      <c r="J9" s="126"/>
      <c r="K9" s="124"/>
      <c r="L9" s="125"/>
      <c r="M9" s="126"/>
      <c r="N9" s="124"/>
      <c r="O9" s="125"/>
      <c r="P9" s="126"/>
      <c r="Q9" s="124"/>
      <c r="R9" s="125"/>
      <c r="S9" s="126"/>
      <c r="T9" s="124"/>
      <c r="U9" s="125"/>
      <c r="V9" s="126"/>
      <c r="W9" s="124"/>
      <c r="X9" s="125"/>
      <c r="Y9" s="126"/>
      <c r="Z9" s="124"/>
      <c r="AA9" s="125"/>
      <c r="AB9" s="126"/>
    </row>
    <row r="10" spans="1:28" ht="14.4">
      <c r="A10" s="472"/>
      <c r="B10" s="468"/>
      <c r="C10" s="130" t="str">
        <f>'05 估算及计划表'!F6</f>
        <v>内部看门狗管理</v>
      </c>
      <c r="D10" s="127">
        <f>'05 估算及计划表'!Q6</f>
        <v>0.96</v>
      </c>
      <c r="E10" s="128">
        <f t="shared" si="21"/>
        <v>0.96</v>
      </c>
      <c r="F10" s="129">
        <v>1</v>
      </c>
      <c r="G10" s="126" t="s">
        <v>382</v>
      </c>
      <c r="H10" s="124"/>
      <c r="I10" s="125"/>
      <c r="J10" s="126"/>
      <c r="K10" s="124"/>
      <c r="L10" s="125"/>
      <c r="M10" s="126"/>
      <c r="N10" s="124"/>
      <c r="O10" s="125"/>
      <c r="P10" s="126"/>
      <c r="Q10" s="124"/>
      <c r="R10" s="125"/>
      <c r="S10" s="126"/>
      <c r="T10" s="124"/>
      <c r="U10" s="125"/>
      <c r="V10" s="126"/>
      <c r="W10" s="124"/>
      <c r="X10" s="125"/>
      <c r="Y10" s="126"/>
      <c r="Z10" s="124"/>
      <c r="AA10" s="125"/>
      <c r="AB10" s="126"/>
    </row>
    <row r="11" spans="1:28" ht="14.4">
      <c r="A11" s="472"/>
      <c r="B11" s="468"/>
      <c r="C11" s="130" t="str">
        <f>'05 估算及计划表'!F7</f>
        <v>切机狗管理</v>
      </c>
      <c r="D11" s="127">
        <f>'05 估算及计划表'!Q7</f>
        <v>1.92</v>
      </c>
      <c r="E11" s="128">
        <f t="shared" si="21"/>
        <v>1.92</v>
      </c>
      <c r="F11" s="129">
        <v>3</v>
      </c>
      <c r="G11" s="126" t="s">
        <v>382</v>
      </c>
      <c r="H11" s="124"/>
      <c r="I11" s="125"/>
      <c r="J11" s="126"/>
      <c r="K11" s="124"/>
      <c r="L11" s="125"/>
      <c r="M11" s="126"/>
      <c r="N11" s="124"/>
      <c r="O11" s="125"/>
      <c r="P11" s="126"/>
      <c r="Q11" s="124"/>
      <c r="R11" s="125"/>
      <c r="S11" s="126"/>
      <c r="T11" s="124"/>
      <c r="U11" s="125"/>
      <c r="V11" s="126"/>
      <c r="W11" s="124"/>
      <c r="X11" s="125"/>
      <c r="Y11" s="126"/>
      <c r="Z11" s="124"/>
      <c r="AA11" s="125"/>
      <c r="AB11" s="126"/>
    </row>
    <row r="12" spans="1:28" ht="15" customHeight="1">
      <c r="A12" s="472"/>
      <c r="B12" s="468"/>
      <c r="C12" s="130" t="str">
        <f>'05 估算及计划表'!F8</f>
        <v>陷阱管理（包括外部中断）</v>
      </c>
      <c r="D12" s="127">
        <f>'05 估算及计划表'!Q8</f>
        <v>3.6480000000000006</v>
      </c>
      <c r="E12" s="128">
        <f t="shared" si="21"/>
        <v>3.6480000000000006</v>
      </c>
      <c r="F12" s="129">
        <v>2</v>
      </c>
      <c r="G12" s="126" t="s">
        <v>384</v>
      </c>
      <c r="H12" s="124"/>
      <c r="I12" s="125"/>
      <c r="J12" s="126"/>
      <c r="K12" s="124"/>
      <c r="L12" s="125"/>
      <c r="M12" s="126"/>
      <c r="N12" s="124"/>
      <c r="O12" s="125"/>
      <c r="P12" s="126"/>
      <c r="Q12" s="124"/>
      <c r="R12" s="125"/>
      <c r="S12" s="126"/>
      <c r="T12" s="124"/>
      <c r="U12" s="125"/>
      <c r="V12" s="126"/>
      <c r="W12" s="124"/>
      <c r="X12" s="125"/>
      <c r="Y12" s="126"/>
      <c r="Z12" s="124"/>
      <c r="AA12" s="125"/>
      <c r="AB12" s="126"/>
    </row>
    <row r="13" spans="1:28">
      <c r="A13" s="472"/>
      <c r="B13" s="468"/>
      <c r="C13" s="130" t="str">
        <f>'05 估算及计划表'!F9</f>
        <v>在轨维护功能</v>
      </c>
      <c r="D13" s="127">
        <f>'05 估算及计划表'!Q9</f>
        <v>0</v>
      </c>
      <c r="E13" s="124"/>
      <c r="F13" s="125"/>
      <c r="G13" s="126"/>
      <c r="H13" s="124"/>
      <c r="I13" s="125"/>
      <c r="J13" s="126"/>
      <c r="K13" s="124"/>
      <c r="L13" s="125"/>
      <c r="M13" s="126"/>
      <c r="N13" s="124"/>
      <c r="O13" s="125"/>
      <c r="P13" s="126"/>
      <c r="Q13" s="124"/>
      <c r="R13" s="125"/>
      <c r="S13" s="126"/>
      <c r="T13" s="124"/>
      <c r="U13" s="125"/>
      <c r="V13" s="126"/>
      <c r="W13" s="124"/>
      <c r="X13" s="125"/>
      <c r="Y13" s="126"/>
      <c r="Z13" s="124"/>
      <c r="AA13" s="125"/>
      <c r="AB13" s="126"/>
    </row>
    <row r="14" spans="1:28">
      <c r="A14" s="472"/>
      <c r="B14" s="468"/>
      <c r="C14" s="130" t="str">
        <f>'05 估算及计划表'!F10</f>
        <v>EEPROM管理</v>
      </c>
      <c r="D14" s="127">
        <f>'05 估算及计划表'!Q10</f>
        <v>0</v>
      </c>
      <c r="E14" s="124"/>
      <c r="F14" s="125"/>
      <c r="G14" s="126"/>
      <c r="H14" s="124"/>
      <c r="I14" s="125"/>
      <c r="J14" s="126"/>
      <c r="K14" s="124"/>
      <c r="L14" s="125"/>
      <c r="M14" s="126"/>
      <c r="N14" s="124"/>
      <c r="O14" s="125"/>
      <c r="P14" s="126"/>
      <c r="Q14" s="124"/>
      <c r="R14" s="125"/>
      <c r="S14" s="126"/>
      <c r="T14" s="124"/>
      <c r="U14" s="125"/>
      <c r="V14" s="126"/>
      <c r="W14" s="124"/>
      <c r="X14" s="125"/>
      <c r="Y14" s="126"/>
      <c r="Z14" s="124"/>
      <c r="AA14" s="125"/>
      <c r="AB14" s="126"/>
    </row>
    <row r="15" spans="1:28">
      <c r="A15" s="472"/>
      <c r="B15" s="468"/>
      <c r="C15" s="130" t="str">
        <f>'05 估算及计划表'!F11</f>
        <v>监控引导功能</v>
      </c>
      <c r="D15" s="127">
        <f>'05 估算及计划表'!Q11</f>
        <v>0</v>
      </c>
      <c r="E15" s="124"/>
      <c r="F15" s="125"/>
      <c r="G15" s="126"/>
      <c r="H15" s="124"/>
      <c r="I15" s="125"/>
      <c r="J15" s="126"/>
      <c r="K15" s="124"/>
      <c r="L15" s="125"/>
      <c r="M15" s="126"/>
      <c r="N15" s="124"/>
      <c r="O15" s="125"/>
      <c r="P15" s="126"/>
      <c r="Q15" s="124"/>
      <c r="R15" s="125"/>
      <c r="S15" s="126"/>
      <c r="T15" s="124"/>
      <c r="U15" s="125"/>
      <c r="V15" s="126"/>
      <c r="W15" s="124"/>
      <c r="X15" s="125"/>
      <c r="Y15" s="126"/>
      <c r="Z15" s="124"/>
      <c r="AA15" s="125"/>
      <c r="AB15" s="126"/>
    </row>
    <row r="16" spans="1:28">
      <c r="A16" s="472"/>
      <c r="B16" s="468"/>
      <c r="C16" s="130" t="str">
        <f>'05 估算及计划表'!F12</f>
        <v>程序加载功能</v>
      </c>
      <c r="D16" s="127">
        <f>'05 估算及计划表'!Q12</f>
        <v>0</v>
      </c>
      <c r="E16" s="124"/>
      <c r="F16" s="125"/>
      <c r="G16" s="126"/>
      <c r="H16" s="124"/>
      <c r="I16" s="125"/>
      <c r="J16" s="126"/>
      <c r="K16" s="124"/>
      <c r="L16" s="125"/>
      <c r="M16" s="126"/>
      <c r="N16" s="124"/>
      <c r="O16" s="125"/>
      <c r="P16" s="126"/>
      <c r="Q16" s="124"/>
      <c r="R16" s="125"/>
      <c r="S16" s="126"/>
      <c r="T16" s="124"/>
      <c r="U16" s="125"/>
      <c r="V16" s="126"/>
      <c r="W16" s="124"/>
      <c r="X16" s="125"/>
      <c r="Y16" s="126"/>
      <c r="Z16" s="124"/>
      <c r="AA16" s="125"/>
      <c r="AB16" s="126"/>
    </row>
    <row r="17" spans="1:28">
      <c r="A17" s="472"/>
      <c r="B17" s="468"/>
      <c r="C17" s="130">
        <f>'05 估算及计划表'!F13</f>
        <v>0</v>
      </c>
      <c r="D17" s="127">
        <f>'05 估算及计划表'!Q13</f>
        <v>0</v>
      </c>
      <c r="E17" s="124"/>
      <c r="F17" s="125"/>
      <c r="G17" s="126"/>
      <c r="H17" s="124"/>
      <c r="I17" s="125"/>
      <c r="J17" s="126"/>
      <c r="K17" s="124"/>
      <c r="L17" s="125"/>
      <c r="M17" s="126"/>
      <c r="N17" s="124"/>
      <c r="O17" s="125"/>
      <c r="P17" s="126"/>
      <c r="Q17" s="124"/>
      <c r="R17" s="125"/>
      <c r="S17" s="126"/>
      <c r="T17" s="124"/>
      <c r="U17" s="125"/>
      <c r="V17" s="126"/>
      <c r="W17" s="124"/>
      <c r="X17" s="125"/>
      <c r="Y17" s="126"/>
      <c r="Z17" s="124"/>
      <c r="AA17" s="125"/>
      <c r="AB17" s="126"/>
    </row>
    <row r="18" spans="1:28">
      <c r="A18" s="472"/>
      <c r="B18" s="468"/>
      <c r="C18" s="130">
        <f>'05 估算及计划表'!F14</f>
        <v>0</v>
      </c>
      <c r="D18" s="127">
        <f>'05 估算及计划表'!Q14</f>
        <v>0</v>
      </c>
      <c r="E18" s="131"/>
      <c r="F18" s="132"/>
      <c r="G18" s="133"/>
      <c r="H18" s="131"/>
      <c r="I18" s="132"/>
      <c r="J18" s="133"/>
      <c r="K18" s="131"/>
      <c r="L18" s="132"/>
      <c r="M18" s="133"/>
      <c r="N18" s="131"/>
      <c r="O18" s="132"/>
      <c r="P18" s="133"/>
      <c r="Q18" s="131"/>
      <c r="R18" s="132"/>
      <c r="S18" s="133"/>
      <c r="T18" s="131"/>
      <c r="U18" s="132"/>
      <c r="V18" s="133"/>
      <c r="W18" s="124"/>
      <c r="X18" s="125"/>
      <c r="Y18" s="126"/>
      <c r="Z18" s="131"/>
      <c r="AA18" s="132"/>
      <c r="AB18" s="133"/>
    </row>
    <row r="19" spans="1:28">
      <c r="A19" s="472"/>
      <c r="B19" s="468"/>
      <c r="C19" s="130">
        <f>'05 估算及计划表'!F15</f>
        <v>0</v>
      </c>
      <c r="D19" s="127">
        <f>'05 估算及计划表'!Q15</f>
        <v>0</v>
      </c>
      <c r="E19" s="131"/>
      <c r="F19" s="132"/>
      <c r="G19" s="133"/>
      <c r="H19" s="131"/>
      <c r="I19" s="132"/>
      <c r="J19" s="133"/>
      <c r="K19" s="131"/>
      <c r="L19" s="132"/>
      <c r="M19" s="133"/>
      <c r="N19" s="131"/>
      <c r="O19" s="132"/>
      <c r="P19" s="133"/>
      <c r="Q19" s="131"/>
      <c r="R19" s="132"/>
      <c r="S19" s="133"/>
      <c r="T19" s="131"/>
      <c r="U19" s="132"/>
      <c r="V19" s="133"/>
      <c r="W19" s="124"/>
      <c r="X19" s="125"/>
      <c r="Y19" s="126"/>
      <c r="Z19" s="131"/>
      <c r="AA19" s="132"/>
      <c r="AB19" s="133"/>
    </row>
    <row r="20" spans="1:28">
      <c r="A20" s="472"/>
      <c r="B20" s="468"/>
      <c r="C20" s="130">
        <f>'05 估算及计划表'!F16</f>
        <v>0</v>
      </c>
      <c r="D20" s="127">
        <f>'05 估算及计划表'!Q16</f>
        <v>0</v>
      </c>
      <c r="E20" s="131"/>
      <c r="F20" s="132"/>
      <c r="G20" s="133"/>
      <c r="H20" s="131"/>
      <c r="I20" s="132"/>
      <c r="J20" s="133"/>
      <c r="K20" s="131"/>
      <c r="L20" s="132"/>
      <c r="M20" s="133"/>
      <c r="N20" s="131"/>
      <c r="O20" s="132"/>
      <c r="P20" s="133"/>
      <c r="Q20" s="131"/>
      <c r="R20" s="132"/>
      <c r="S20" s="133"/>
      <c r="T20" s="131"/>
      <c r="U20" s="132"/>
      <c r="V20" s="133"/>
      <c r="W20" s="124"/>
      <c r="X20" s="125"/>
      <c r="Y20" s="126"/>
      <c r="Z20" s="131"/>
      <c r="AA20" s="132"/>
      <c r="AB20" s="133"/>
    </row>
    <row r="21" spans="1:28">
      <c r="A21" s="472"/>
      <c r="B21" s="468"/>
      <c r="C21" s="130">
        <f>'05 估算及计划表'!F17</f>
        <v>0</v>
      </c>
      <c r="D21" s="127">
        <f>'05 估算及计划表'!Q17</f>
        <v>0</v>
      </c>
      <c r="E21" s="131"/>
      <c r="F21" s="132"/>
      <c r="G21" s="133"/>
      <c r="H21" s="131"/>
      <c r="I21" s="132"/>
      <c r="J21" s="133"/>
      <c r="K21" s="131"/>
      <c r="L21" s="132"/>
      <c r="M21" s="133"/>
      <c r="N21" s="131"/>
      <c r="O21" s="132"/>
      <c r="P21" s="133"/>
      <c r="Q21" s="131"/>
      <c r="R21" s="132"/>
      <c r="S21" s="133"/>
      <c r="T21" s="131"/>
      <c r="U21" s="132"/>
      <c r="V21" s="133"/>
      <c r="W21" s="124"/>
      <c r="X21" s="125"/>
      <c r="Y21" s="126"/>
      <c r="Z21" s="131"/>
      <c r="AA21" s="132"/>
      <c r="AB21" s="133"/>
    </row>
    <row r="22" spans="1:28">
      <c r="A22" s="472"/>
      <c r="B22" s="468"/>
      <c r="C22" s="130">
        <f>'05 估算及计划表'!F18</f>
        <v>0</v>
      </c>
      <c r="D22" s="127">
        <f>'05 估算及计划表'!Q18</f>
        <v>0</v>
      </c>
      <c r="E22" s="131"/>
      <c r="F22" s="132"/>
      <c r="G22" s="133"/>
      <c r="H22" s="131"/>
      <c r="I22" s="132"/>
      <c r="J22" s="133"/>
      <c r="K22" s="131"/>
      <c r="L22" s="132"/>
      <c r="M22" s="133"/>
      <c r="N22" s="131"/>
      <c r="O22" s="132"/>
      <c r="P22" s="133"/>
      <c r="Q22" s="131"/>
      <c r="R22" s="132"/>
      <c r="S22" s="133"/>
      <c r="T22" s="131"/>
      <c r="U22" s="132"/>
      <c r="V22" s="133"/>
      <c r="W22" s="124"/>
      <c r="X22" s="125"/>
      <c r="Y22" s="126"/>
      <c r="Z22" s="131"/>
      <c r="AA22" s="132"/>
      <c r="AB22" s="133"/>
    </row>
    <row r="23" spans="1:28">
      <c r="A23" s="472"/>
      <c r="B23" s="468"/>
      <c r="C23" s="130">
        <f>'05 估算及计划表'!F19</f>
        <v>0</v>
      </c>
      <c r="D23" s="127">
        <f>'05 估算及计划表'!Q19</f>
        <v>0</v>
      </c>
      <c r="E23" s="131"/>
      <c r="F23" s="132"/>
      <c r="G23" s="133"/>
      <c r="H23" s="131"/>
      <c r="I23" s="132"/>
      <c r="J23" s="133"/>
      <c r="K23" s="131"/>
      <c r="L23" s="132"/>
      <c r="M23" s="133"/>
      <c r="N23" s="131"/>
      <c r="O23" s="132"/>
      <c r="P23" s="133"/>
      <c r="Q23" s="131"/>
      <c r="R23" s="132"/>
      <c r="S23" s="133"/>
      <c r="T23" s="131"/>
      <c r="U23" s="132"/>
      <c r="V23" s="133"/>
      <c r="W23" s="124"/>
      <c r="X23" s="125"/>
      <c r="Y23" s="126"/>
      <c r="Z23" s="131"/>
      <c r="AA23" s="132"/>
      <c r="AB23" s="133"/>
    </row>
    <row r="24" spans="1:28">
      <c r="A24" s="472"/>
      <c r="B24" s="468"/>
      <c r="C24" s="130">
        <f>'05 估算及计划表'!F20</f>
        <v>0</v>
      </c>
      <c r="D24" s="127">
        <f>'05 估算及计划表'!Q20</f>
        <v>0</v>
      </c>
      <c r="E24" s="131"/>
      <c r="F24" s="132"/>
      <c r="G24" s="133"/>
      <c r="H24" s="131"/>
      <c r="I24" s="132"/>
      <c r="J24" s="133"/>
      <c r="K24" s="131"/>
      <c r="L24" s="132"/>
      <c r="M24" s="133"/>
      <c r="N24" s="131"/>
      <c r="O24" s="132"/>
      <c r="P24" s="133"/>
      <c r="Q24" s="131"/>
      <c r="R24" s="132"/>
      <c r="S24" s="133"/>
      <c r="T24" s="131"/>
      <c r="U24" s="132"/>
      <c r="V24" s="133"/>
      <c r="W24" s="124"/>
      <c r="X24" s="125"/>
      <c r="Y24" s="126"/>
      <c r="Z24" s="131"/>
      <c r="AA24" s="132"/>
      <c r="AB24" s="133"/>
    </row>
    <row r="25" spans="1:28">
      <c r="A25" s="472"/>
      <c r="B25" s="468"/>
      <c r="C25" s="130">
        <f>'05 估算及计划表'!F21</f>
        <v>0</v>
      </c>
      <c r="D25" s="127">
        <f>'05 估算及计划表'!Q21</f>
        <v>0</v>
      </c>
      <c r="E25" s="131"/>
      <c r="F25" s="132"/>
      <c r="G25" s="133"/>
      <c r="H25" s="131"/>
      <c r="I25" s="132"/>
      <c r="J25" s="133"/>
      <c r="K25" s="131"/>
      <c r="L25" s="132"/>
      <c r="M25" s="133"/>
      <c r="N25" s="131"/>
      <c r="O25" s="132"/>
      <c r="P25" s="133"/>
      <c r="Q25" s="131"/>
      <c r="R25" s="132"/>
      <c r="S25" s="133"/>
      <c r="T25" s="131"/>
      <c r="U25" s="132"/>
      <c r="V25" s="133"/>
      <c r="W25" s="124"/>
      <c r="X25" s="125"/>
      <c r="Y25" s="126"/>
      <c r="Z25" s="131"/>
      <c r="AA25" s="132"/>
      <c r="AB25" s="133"/>
    </row>
    <row r="26" spans="1:28">
      <c r="A26" s="472"/>
      <c r="B26" s="468"/>
      <c r="C26" s="130">
        <f>'05 估算及计划表'!F22</f>
        <v>0</v>
      </c>
      <c r="D26" s="127">
        <f>'05 估算及计划表'!Q22</f>
        <v>0</v>
      </c>
      <c r="E26" s="131"/>
      <c r="F26" s="132"/>
      <c r="G26" s="133"/>
      <c r="H26" s="131"/>
      <c r="I26" s="132"/>
      <c r="J26" s="133"/>
      <c r="K26" s="131"/>
      <c r="L26" s="132"/>
      <c r="M26" s="133"/>
      <c r="N26" s="131"/>
      <c r="O26" s="132"/>
      <c r="P26" s="133"/>
      <c r="Q26" s="131"/>
      <c r="R26" s="132"/>
      <c r="S26" s="133"/>
      <c r="T26" s="131"/>
      <c r="U26" s="132"/>
      <c r="V26" s="133"/>
      <c r="W26" s="124"/>
      <c r="X26" s="125"/>
      <c r="Y26" s="126"/>
      <c r="Z26" s="131"/>
      <c r="AA26" s="132"/>
      <c r="AB26" s="133"/>
    </row>
    <row r="27" spans="1:28">
      <c r="A27" s="472"/>
      <c r="B27" s="468"/>
      <c r="C27" s="130">
        <f>'05 估算及计划表'!F23</f>
        <v>0</v>
      </c>
      <c r="D27" s="127">
        <f>'05 估算及计划表'!Q23</f>
        <v>0</v>
      </c>
      <c r="E27" s="131"/>
      <c r="F27" s="132"/>
      <c r="G27" s="133"/>
      <c r="H27" s="131"/>
      <c r="I27" s="132"/>
      <c r="J27" s="133"/>
      <c r="K27" s="131"/>
      <c r="L27" s="132"/>
      <c r="M27" s="133"/>
      <c r="N27" s="131"/>
      <c r="O27" s="132"/>
      <c r="P27" s="133"/>
      <c r="Q27" s="131"/>
      <c r="R27" s="132"/>
      <c r="S27" s="133"/>
      <c r="T27" s="131"/>
      <c r="U27" s="132"/>
      <c r="V27" s="133"/>
      <c r="W27" s="124"/>
      <c r="X27" s="125"/>
      <c r="Y27" s="126"/>
      <c r="Z27" s="131"/>
      <c r="AA27" s="132"/>
      <c r="AB27" s="133"/>
    </row>
    <row r="28" spans="1:28">
      <c r="A28" s="472"/>
      <c r="B28" s="468"/>
      <c r="C28" s="130">
        <f>'05 估算及计划表'!F24</f>
        <v>0</v>
      </c>
      <c r="D28" s="127">
        <f>'05 估算及计划表'!Q24</f>
        <v>0</v>
      </c>
      <c r="E28" s="131"/>
      <c r="F28" s="132"/>
      <c r="G28" s="133"/>
      <c r="H28" s="131"/>
      <c r="I28" s="132"/>
      <c r="J28" s="133"/>
      <c r="K28" s="131"/>
      <c r="L28" s="132"/>
      <c r="M28" s="133"/>
      <c r="N28" s="131"/>
      <c r="O28" s="132"/>
      <c r="P28" s="133"/>
      <c r="Q28" s="131"/>
      <c r="R28" s="132"/>
      <c r="S28" s="133"/>
      <c r="T28" s="131"/>
      <c r="U28" s="132"/>
      <c r="V28" s="133"/>
      <c r="W28" s="124"/>
      <c r="X28" s="125"/>
      <c r="Y28" s="126"/>
      <c r="Z28" s="131"/>
      <c r="AA28" s="132"/>
      <c r="AB28" s="133"/>
    </row>
    <row r="29" spans="1:28" ht="14.4">
      <c r="A29" s="472"/>
      <c r="B29" s="468" t="s">
        <v>385</v>
      </c>
      <c r="C29" s="468"/>
      <c r="D29" s="127">
        <f>'05 估算及计划表'!R2</f>
        <v>2.9120000000000004</v>
      </c>
      <c r="E29" s="134">
        <f>D29</f>
        <v>2.9120000000000004</v>
      </c>
      <c r="F29" s="132">
        <v>4</v>
      </c>
      <c r="G29" s="133" t="s">
        <v>384</v>
      </c>
      <c r="H29" s="131"/>
      <c r="I29" s="132"/>
      <c r="J29" s="133"/>
      <c r="K29" s="131"/>
      <c r="L29" s="132"/>
      <c r="M29" s="133"/>
      <c r="N29" s="131"/>
      <c r="O29" s="132"/>
      <c r="P29" s="133"/>
      <c r="Q29" s="131"/>
      <c r="R29" s="132"/>
      <c r="S29" s="133"/>
      <c r="T29" s="131"/>
      <c r="U29" s="132"/>
      <c r="V29" s="133"/>
      <c r="W29" s="124"/>
      <c r="X29" s="125"/>
      <c r="Y29" s="126"/>
      <c r="Z29" s="131"/>
      <c r="AA29" s="132"/>
      <c r="AB29" s="133"/>
    </row>
    <row r="30" spans="1:28" ht="69">
      <c r="A30" s="473" t="s">
        <v>386</v>
      </c>
      <c r="B30" s="469" t="s">
        <v>387</v>
      </c>
      <c r="C30" s="136" t="str">
        <f>'05 估算及计划表'!F4</f>
        <v>BSP初始化（CPU初始化、外围设备初始化、数据段初始化、内存初始化，即arch目录下的文件）</v>
      </c>
      <c r="D30" s="127">
        <f>'05 估算及计划表'!S4</f>
        <v>0.96</v>
      </c>
      <c r="E30" s="131"/>
      <c r="F30" s="132"/>
      <c r="G30" s="133"/>
      <c r="H30" s="134">
        <f>D30</f>
        <v>0.96</v>
      </c>
      <c r="I30" s="132">
        <v>1</v>
      </c>
      <c r="J30" s="133" t="s">
        <v>384</v>
      </c>
      <c r="K30" s="134"/>
      <c r="L30" s="132"/>
      <c r="M30" s="133"/>
      <c r="N30" s="131"/>
      <c r="O30" s="132"/>
      <c r="P30" s="133"/>
      <c r="Q30" s="131"/>
      <c r="R30" s="132"/>
      <c r="S30" s="133"/>
      <c r="T30" s="131"/>
      <c r="U30" s="132"/>
      <c r="V30" s="133"/>
      <c r="W30" s="124"/>
      <c r="X30" s="125"/>
      <c r="Y30" s="126"/>
      <c r="Z30" s="131"/>
      <c r="AA30" s="132"/>
      <c r="AB30" s="133"/>
    </row>
    <row r="31" spans="1:28">
      <c r="A31" s="473"/>
      <c r="B31" s="469"/>
      <c r="C31" s="136" t="str">
        <f>'05 估算及计划表'!F5</f>
        <v>与应用软件的接口函数</v>
      </c>
      <c r="D31" s="127">
        <f>'05 估算及计划表'!S5</f>
        <v>1.8</v>
      </c>
      <c r="E31" s="131"/>
      <c r="F31" s="132"/>
      <c r="G31" s="133"/>
      <c r="H31" s="134">
        <f t="shared" ref="H31:H34" si="22">D31</f>
        <v>1.8</v>
      </c>
      <c r="I31" s="132">
        <v>2</v>
      </c>
      <c r="J31" s="133" t="s">
        <v>384</v>
      </c>
      <c r="K31" s="134"/>
      <c r="L31" s="132"/>
      <c r="M31" s="133"/>
      <c r="N31" s="131"/>
      <c r="O31" s="132"/>
      <c r="P31" s="133"/>
      <c r="Q31" s="131"/>
      <c r="R31" s="132"/>
      <c r="S31" s="133"/>
      <c r="T31" s="131"/>
      <c r="U31" s="132"/>
      <c r="V31" s="133"/>
      <c r="W31" s="124"/>
      <c r="X31" s="125"/>
      <c r="Y31" s="126"/>
      <c r="Z31" s="131"/>
      <c r="AA31" s="132"/>
      <c r="AB31" s="133"/>
    </row>
    <row r="32" spans="1:28">
      <c r="A32" s="473"/>
      <c r="B32" s="469"/>
      <c r="C32" s="136" t="str">
        <f>'05 估算及计划表'!F6</f>
        <v>内部看门狗管理</v>
      </c>
      <c r="D32" s="127">
        <f>'05 估算及计划表'!S6</f>
        <v>1.2000000000000002</v>
      </c>
      <c r="E32" s="131"/>
      <c r="F32" s="132"/>
      <c r="G32" s="133"/>
      <c r="H32" s="134">
        <f t="shared" si="22"/>
        <v>1.2000000000000002</v>
      </c>
      <c r="I32" s="132">
        <v>1.5</v>
      </c>
      <c r="J32" s="133" t="s">
        <v>384</v>
      </c>
      <c r="K32" s="134"/>
      <c r="L32" s="132"/>
      <c r="M32" s="133"/>
      <c r="N32" s="131"/>
      <c r="O32" s="132"/>
      <c r="P32" s="133"/>
      <c r="Q32" s="131"/>
      <c r="R32" s="132"/>
      <c r="S32" s="133"/>
      <c r="T32" s="131"/>
      <c r="U32" s="132"/>
      <c r="V32" s="133"/>
      <c r="W32" s="124"/>
      <c r="X32" s="125"/>
      <c r="Y32" s="126"/>
      <c r="Z32" s="131"/>
      <c r="AA32" s="132"/>
      <c r="AB32" s="133"/>
    </row>
    <row r="33" spans="1:28">
      <c r="A33" s="473"/>
      <c r="B33" s="469"/>
      <c r="C33" s="136" t="str">
        <f>'05 估算及计划表'!F7</f>
        <v>切机狗管理</v>
      </c>
      <c r="D33" s="127">
        <f>'05 估算及计划表'!S7</f>
        <v>2.4000000000000004</v>
      </c>
      <c r="E33" s="131"/>
      <c r="F33" s="132"/>
      <c r="G33" s="133"/>
      <c r="H33" s="134">
        <f t="shared" si="22"/>
        <v>2.4000000000000004</v>
      </c>
      <c r="I33" s="132">
        <v>3</v>
      </c>
      <c r="J33" s="133" t="s">
        <v>384</v>
      </c>
      <c r="K33" s="134"/>
      <c r="L33" s="132"/>
      <c r="M33" s="133"/>
      <c r="N33" s="131"/>
      <c r="O33" s="132"/>
      <c r="P33" s="133"/>
      <c r="Q33" s="131"/>
      <c r="R33" s="132"/>
      <c r="S33" s="133"/>
      <c r="T33" s="131"/>
      <c r="U33" s="132"/>
      <c r="V33" s="133"/>
      <c r="W33" s="124"/>
      <c r="X33" s="125"/>
      <c r="Y33" s="126"/>
      <c r="Z33" s="131"/>
      <c r="AA33" s="132"/>
      <c r="AB33" s="133"/>
    </row>
    <row r="34" spans="1:28" ht="27.6">
      <c r="A34" s="473"/>
      <c r="B34" s="469"/>
      <c r="C34" s="136" t="str">
        <f>'05 估算及计划表'!F8</f>
        <v>陷阱管理（包括外部中断）</v>
      </c>
      <c r="D34" s="127">
        <f>'05 估算及计划表'!S8</f>
        <v>4.5600000000000005</v>
      </c>
      <c r="E34" s="131"/>
      <c r="F34" s="132"/>
      <c r="G34" s="133"/>
      <c r="H34" s="134">
        <f t="shared" si="22"/>
        <v>4.5600000000000005</v>
      </c>
      <c r="I34" s="132">
        <v>3</v>
      </c>
      <c r="J34" s="133" t="s">
        <v>384</v>
      </c>
      <c r="K34" s="134"/>
      <c r="L34" s="132"/>
      <c r="M34" s="133"/>
      <c r="N34" s="131"/>
      <c r="O34" s="132"/>
      <c r="P34" s="133"/>
      <c r="Q34" s="131"/>
      <c r="R34" s="132"/>
      <c r="S34" s="133"/>
      <c r="T34" s="131"/>
      <c r="U34" s="132"/>
      <c r="V34" s="133"/>
      <c r="W34" s="124"/>
      <c r="X34" s="125"/>
      <c r="Y34" s="126"/>
      <c r="Z34" s="131"/>
      <c r="AA34" s="132"/>
      <c r="AB34" s="133"/>
    </row>
    <row r="35" spans="1:28">
      <c r="A35" s="473"/>
      <c r="B35" s="469"/>
      <c r="C35" s="136" t="str">
        <f>'05 估算及计划表'!F9</f>
        <v>在轨维护功能</v>
      </c>
      <c r="D35" s="127">
        <f>'05 估算及计划表'!S9</f>
        <v>0</v>
      </c>
      <c r="E35" s="131"/>
      <c r="F35" s="132"/>
      <c r="G35" s="133"/>
      <c r="H35" s="134"/>
      <c r="I35" s="132"/>
      <c r="J35" s="133"/>
      <c r="K35" s="134"/>
      <c r="L35" s="132"/>
      <c r="M35" s="133"/>
      <c r="N35" s="131"/>
      <c r="O35" s="132"/>
      <c r="P35" s="133"/>
      <c r="Q35" s="131"/>
      <c r="R35" s="132"/>
      <c r="S35" s="133"/>
      <c r="T35" s="131"/>
      <c r="U35" s="132"/>
      <c r="V35" s="133"/>
      <c r="W35" s="124"/>
      <c r="X35" s="125"/>
      <c r="Y35" s="126"/>
      <c r="Z35" s="131"/>
      <c r="AA35" s="132"/>
      <c r="AB35" s="133"/>
    </row>
    <row r="36" spans="1:28">
      <c r="A36" s="473"/>
      <c r="B36" s="469"/>
      <c r="C36" s="136" t="str">
        <f>'05 估算及计划表'!F10</f>
        <v>EEPROM管理</v>
      </c>
      <c r="D36" s="127">
        <f>'05 估算及计划表'!S10</f>
        <v>0</v>
      </c>
      <c r="E36" s="131"/>
      <c r="F36" s="132"/>
      <c r="G36" s="133"/>
      <c r="H36" s="134"/>
      <c r="I36" s="132"/>
      <c r="J36" s="133"/>
      <c r="K36" s="134"/>
      <c r="L36" s="132"/>
      <c r="M36" s="133"/>
      <c r="N36" s="131"/>
      <c r="O36" s="132"/>
      <c r="P36" s="133"/>
      <c r="Q36" s="131"/>
      <c r="R36" s="132"/>
      <c r="S36" s="133"/>
      <c r="T36" s="131"/>
      <c r="U36" s="132"/>
      <c r="V36" s="133"/>
      <c r="W36" s="124"/>
      <c r="X36" s="125"/>
      <c r="Y36" s="126"/>
      <c r="Z36" s="131"/>
      <c r="AA36" s="132"/>
      <c r="AB36" s="133"/>
    </row>
    <row r="37" spans="1:28">
      <c r="A37" s="473"/>
      <c r="B37" s="469"/>
      <c r="C37" s="136" t="str">
        <f>'05 估算及计划表'!F11</f>
        <v>监控引导功能</v>
      </c>
      <c r="D37" s="127">
        <f>'05 估算及计划表'!S11</f>
        <v>0</v>
      </c>
      <c r="E37" s="131"/>
      <c r="F37" s="132"/>
      <c r="G37" s="133"/>
      <c r="H37" s="134"/>
      <c r="I37" s="132"/>
      <c r="J37" s="133"/>
      <c r="K37" s="134"/>
      <c r="L37" s="132"/>
      <c r="M37" s="133"/>
      <c r="N37" s="131"/>
      <c r="O37" s="132"/>
      <c r="P37" s="133"/>
      <c r="Q37" s="131"/>
      <c r="R37" s="132"/>
      <c r="S37" s="133"/>
      <c r="T37" s="131"/>
      <c r="U37" s="132"/>
      <c r="V37" s="133"/>
      <c r="W37" s="124"/>
      <c r="X37" s="125"/>
      <c r="Y37" s="126"/>
      <c r="Z37" s="131"/>
      <c r="AA37" s="132"/>
      <c r="AB37" s="133"/>
    </row>
    <row r="38" spans="1:28">
      <c r="A38" s="473"/>
      <c r="B38" s="469"/>
      <c r="C38" s="136" t="str">
        <f>'05 估算及计划表'!F12</f>
        <v>程序加载功能</v>
      </c>
      <c r="D38" s="127">
        <f>'05 估算及计划表'!S12</f>
        <v>0</v>
      </c>
      <c r="E38" s="131"/>
      <c r="F38" s="132"/>
      <c r="G38" s="133"/>
      <c r="H38" s="134"/>
      <c r="I38" s="132"/>
      <c r="J38" s="133"/>
      <c r="K38" s="134"/>
      <c r="L38" s="132"/>
      <c r="M38" s="133"/>
      <c r="N38" s="131"/>
      <c r="O38" s="132"/>
      <c r="P38" s="133"/>
      <c r="Q38" s="131"/>
      <c r="R38" s="132"/>
      <c r="S38" s="133"/>
      <c r="T38" s="131"/>
      <c r="U38" s="132"/>
      <c r="V38" s="133"/>
      <c r="W38" s="124"/>
      <c r="X38" s="125"/>
      <c r="Y38" s="126"/>
      <c r="Z38" s="131"/>
      <c r="AA38" s="132"/>
      <c r="AB38" s="133"/>
    </row>
    <row r="39" spans="1:28">
      <c r="A39" s="473"/>
      <c r="B39" s="469"/>
      <c r="C39" s="136">
        <f>'05 估算及计划表'!F13</f>
        <v>0</v>
      </c>
      <c r="D39" s="127">
        <f>'05 估算及计划表'!S13</f>
        <v>0</v>
      </c>
      <c r="E39" s="131"/>
      <c r="F39" s="132"/>
      <c r="G39" s="133"/>
      <c r="H39" s="131"/>
      <c r="I39" s="132"/>
      <c r="J39" s="133"/>
      <c r="K39" s="134"/>
      <c r="L39" s="132"/>
      <c r="M39" s="133"/>
      <c r="N39" s="131"/>
      <c r="O39" s="132"/>
      <c r="P39" s="133"/>
      <c r="Q39" s="131"/>
      <c r="R39" s="132"/>
      <c r="S39" s="133"/>
      <c r="T39" s="131"/>
      <c r="U39" s="132"/>
      <c r="V39" s="133"/>
      <c r="W39" s="124"/>
      <c r="X39" s="125"/>
      <c r="Y39" s="126"/>
      <c r="Z39" s="131"/>
      <c r="AA39" s="132"/>
      <c r="AB39" s="133"/>
    </row>
    <row r="40" spans="1:28">
      <c r="A40" s="473"/>
      <c r="B40" s="469"/>
      <c r="C40" s="136">
        <f>'05 估算及计划表'!F14</f>
        <v>0</v>
      </c>
      <c r="D40" s="127">
        <f>'05 估算及计划表'!S14</f>
        <v>0</v>
      </c>
      <c r="E40" s="131"/>
      <c r="F40" s="132"/>
      <c r="G40" s="133"/>
      <c r="H40" s="131"/>
      <c r="I40" s="132"/>
      <c r="J40" s="133"/>
      <c r="K40" s="134"/>
      <c r="L40" s="132"/>
      <c r="M40" s="133"/>
      <c r="N40" s="131"/>
      <c r="O40" s="132"/>
      <c r="P40" s="133"/>
      <c r="Q40" s="131"/>
      <c r="R40" s="132"/>
      <c r="S40" s="133"/>
      <c r="T40" s="131"/>
      <c r="U40" s="132"/>
      <c r="V40" s="133"/>
      <c r="W40" s="124"/>
      <c r="X40" s="125"/>
      <c r="Y40" s="126"/>
      <c r="Z40" s="131"/>
      <c r="AA40" s="132"/>
      <c r="AB40" s="133"/>
    </row>
    <row r="41" spans="1:28">
      <c r="A41" s="473"/>
      <c r="B41" s="469"/>
      <c r="C41" s="136">
        <f>'05 估算及计划表'!F15</f>
        <v>0</v>
      </c>
      <c r="D41" s="127">
        <f>'05 估算及计划表'!S15</f>
        <v>0</v>
      </c>
      <c r="E41" s="131"/>
      <c r="F41" s="132"/>
      <c r="G41" s="133"/>
      <c r="H41" s="131"/>
      <c r="I41" s="132"/>
      <c r="J41" s="133"/>
      <c r="K41" s="134"/>
      <c r="L41" s="132"/>
      <c r="M41" s="133"/>
      <c r="N41" s="134"/>
      <c r="O41" s="132"/>
      <c r="P41" s="133"/>
      <c r="Q41" s="131"/>
      <c r="R41" s="132"/>
      <c r="S41" s="133"/>
      <c r="T41" s="131"/>
      <c r="U41" s="132"/>
      <c r="V41" s="133"/>
      <c r="W41" s="124"/>
      <c r="X41" s="125"/>
      <c r="Y41" s="126"/>
      <c r="Z41" s="131"/>
      <c r="AA41" s="132"/>
      <c r="AB41" s="133"/>
    </row>
    <row r="42" spans="1:28">
      <c r="A42" s="473"/>
      <c r="B42" s="469"/>
      <c r="C42" s="136">
        <f>'05 估算及计划表'!F16</f>
        <v>0</v>
      </c>
      <c r="D42" s="127">
        <f>'05 估算及计划表'!S16</f>
        <v>0</v>
      </c>
      <c r="E42" s="131"/>
      <c r="F42" s="132"/>
      <c r="G42" s="133"/>
      <c r="H42" s="131"/>
      <c r="I42" s="132"/>
      <c r="J42" s="133"/>
      <c r="K42" s="134"/>
      <c r="L42" s="132"/>
      <c r="M42" s="133"/>
      <c r="N42" s="134"/>
      <c r="O42" s="132"/>
      <c r="P42" s="133"/>
      <c r="Q42" s="131"/>
      <c r="R42" s="132"/>
      <c r="S42" s="133"/>
      <c r="T42" s="131"/>
      <c r="U42" s="132"/>
      <c r="V42" s="133"/>
      <c r="W42" s="124"/>
      <c r="X42" s="125"/>
      <c r="Y42" s="126"/>
      <c r="Z42" s="131"/>
      <c r="AA42" s="132"/>
      <c r="AB42" s="133"/>
    </row>
    <row r="43" spans="1:28">
      <c r="A43" s="473"/>
      <c r="B43" s="469"/>
      <c r="C43" s="136">
        <f>'05 估算及计划表'!F17</f>
        <v>0</v>
      </c>
      <c r="D43" s="127">
        <f>'05 估算及计划表'!S17</f>
        <v>0</v>
      </c>
      <c r="E43" s="131"/>
      <c r="F43" s="132"/>
      <c r="G43" s="133"/>
      <c r="H43" s="131"/>
      <c r="I43" s="132"/>
      <c r="J43" s="133"/>
      <c r="K43" s="134"/>
      <c r="L43" s="132"/>
      <c r="M43" s="133"/>
      <c r="N43" s="131"/>
      <c r="O43" s="132"/>
      <c r="P43" s="133"/>
      <c r="Q43" s="131"/>
      <c r="R43" s="132"/>
      <c r="S43" s="133"/>
      <c r="T43" s="131"/>
      <c r="U43" s="132"/>
      <c r="V43" s="133"/>
      <c r="W43" s="124"/>
      <c r="X43" s="125"/>
      <c r="Y43" s="126"/>
      <c r="Z43" s="131"/>
      <c r="AA43" s="132"/>
      <c r="AB43" s="133"/>
    </row>
    <row r="44" spans="1:28">
      <c r="A44" s="473"/>
      <c r="B44" s="469"/>
      <c r="C44" s="136">
        <f>'05 估算及计划表'!F18</f>
        <v>0</v>
      </c>
      <c r="D44" s="127">
        <f>'05 估算及计划表'!S18</f>
        <v>0</v>
      </c>
      <c r="E44" s="131"/>
      <c r="F44" s="132"/>
      <c r="G44" s="133"/>
      <c r="H44" s="131"/>
      <c r="I44" s="132"/>
      <c r="J44" s="133"/>
      <c r="K44" s="131"/>
      <c r="L44" s="132"/>
      <c r="M44" s="133"/>
      <c r="N44" s="134"/>
      <c r="O44" s="132"/>
      <c r="P44" s="133"/>
      <c r="Q44" s="131"/>
      <c r="R44" s="132"/>
      <c r="S44" s="133"/>
      <c r="T44" s="131"/>
      <c r="U44" s="132"/>
      <c r="V44" s="133"/>
      <c r="W44" s="124"/>
      <c r="X44" s="125"/>
      <c r="Y44" s="126"/>
      <c r="Z44" s="131"/>
      <c r="AA44" s="132"/>
      <c r="AB44" s="133"/>
    </row>
    <row r="45" spans="1:28">
      <c r="A45" s="473"/>
      <c r="B45" s="469"/>
      <c r="C45" s="136">
        <f>'05 估算及计划表'!F19</f>
        <v>0</v>
      </c>
      <c r="D45" s="127">
        <f>'05 估算及计划表'!S19</f>
        <v>0</v>
      </c>
      <c r="E45" s="131"/>
      <c r="F45" s="132"/>
      <c r="G45" s="133"/>
      <c r="H45" s="131"/>
      <c r="I45" s="132"/>
      <c r="J45" s="133"/>
      <c r="K45" s="131"/>
      <c r="L45" s="132"/>
      <c r="M45" s="133"/>
      <c r="N45" s="134"/>
      <c r="O45" s="132"/>
      <c r="P45" s="133"/>
      <c r="Q45" s="131"/>
      <c r="R45" s="132"/>
      <c r="S45" s="133"/>
      <c r="T45" s="131"/>
      <c r="U45" s="132"/>
      <c r="V45" s="133"/>
      <c r="W45" s="124"/>
      <c r="X45" s="125"/>
      <c r="Y45" s="126"/>
      <c r="Z45" s="131"/>
      <c r="AA45" s="132"/>
      <c r="AB45" s="133"/>
    </row>
    <row r="46" spans="1:28">
      <c r="A46" s="473"/>
      <c r="B46" s="469"/>
      <c r="C46" s="136">
        <f>'05 估算及计划表'!F20</f>
        <v>0</v>
      </c>
      <c r="D46" s="127">
        <f>'05 估算及计划表'!S20</f>
        <v>0</v>
      </c>
      <c r="E46" s="131"/>
      <c r="F46" s="132"/>
      <c r="G46" s="133"/>
      <c r="H46" s="131"/>
      <c r="I46" s="132"/>
      <c r="J46" s="133"/>
      <c r="K46" s="131"/>
      <c r="L46" s="132"/>
      <c r="M46" s="133"/>
      <c r="N46" s="134"/>
      <c r="O46" s="132"/>
      <c r="P46" s="133"/>
      <c r="Q46" s="131"/>
      <c r="R46" s="132"/>
      <c r="S46" s="133"/>
      <c r="T46" s="131"/>
      <c r="U46" s="132"/>
      <c r="V46" s="133"/>
      <c r="W46" s="124"/>
      <c r="X46" s="125"/>
      <c r="Y46" s="126"/>
      <c r="Z46" s="131"/>
      <c r="AA46" s="132"/>
      <c r="AB46" s="133"/>
    </row>
    <row r="47" spans="1:28">
      <c r="A47" s="473"/>
      <c r="B47" s="469"/>
      <c r="C47" s="136">
        <f>'05 估算及计划表'!F21</f>
        <v>0</v>
      </c>
      <c r="D47" s="127">
        <f>'05 估算及计划表'!S21</f>
        <v>0</v>
      </c>
      <c r="E47" s="131"/>
      <c r="F47" s="132"/>
      <c r="G47" s="133"/>
      <c r="H47" s="131"/>
      <c r="I47" s="132"/>
      <c r="J47" s="133"/>
      <c r="K47" s="131"/>
      <c r="L47" s="132"/>
      <c r="M47" s="133"/>
      <c r="N47" s="134"/>
      <c r="O47" s="132"/>
      <c r="P47" s="133"/>
      <c r="Q47" s="131"/>
      <c r="R47" s="132"/>
      <c r="S47" s="133"/>
      <c r="T47" s="131"/>
      <c r="U47" s="132"/>
      <c r="V47" s="133"/>
      <c r="W47" s="124"/>
      <c r="X47" s="125"/>
      <c r="Y47" s="126"/>
      <c r="Z47" s="131"/>
      <c r="AA47" s="132"/>
      <c r="AB47" s="133"/>
    </row>
    <row r="48" spans="1:28">
      <c r="A48" s="473"/>
      <c r="B48" s="469"/>
      <c r="C48" s="136">
        <f>'05 估算及计划表'!F22</f>
        <v>0</v>
      </c>
      <c r="D48" s="127">
        <f>'05 估算及计划表'!S22</f>
        <v>0</v>
      </c>
      <c r="E48" s="131"/>
      <c r="F48" s="132"/>
      <c r="G48" s="133"/>
      <c r="H48" s="131"/>
      <c r="I48" s="132"/>
      <c r="J48" s="133"/>
      <c r="K48" s="131"/>
      <c r="L48" s="132"/>
      <c r="M48" s="133"/>
      <c r="N48" s="134"/>
      <c r="O48" s="132"/>
      <c r="P48" s="133"/>
      <c r="Q48" s="131"/>
      <c r="R48" s="132"/>
      <c r="S48" s="133"/>
      <c r="T48" s="131"/>
      <c r="U48" s="132"/>
      <c r="V48" s="133"/>
      <c r="W48" s="124"/>
      <c r="X48" s="125"/>
      <c r="Y48" s="126"/>
      <c r="Z48" s="131"/>
      <c r="AA48" s="132"/>
      <c r="AB48" s="133"/>
    </row>
    <row r="49" spans="1:28">
      <c r="A49" s="473"/>
      <c r="B49" s="469"/>
      <c r="C49" s="136">
        <f>'05 估算及计划表'!F23</f>
        <v>0</v>
      </c>
      <c r="D49" s="127">
        <f>'05 估算及计划表'!S23</f>
        <v>0</v>
      </c>
      <c r="E49" s="131"/>
      <c r="F49" s="132"/>
      <c r="G49" s="133"/>
      <c r="H49" s="131"/>
      <c r="I49" s="132"/>
      <c r="J49" s="133"/>
      <c r="K49" s="131"/>
      <c r="L49" s="132"/>
      <c r="M49" s="133"/>
      <c r="N49" s="131"/>
      <c r="O49" s="132"/>
      <c r="P49" s="133"/>
      <c r="Q49" s="131"/>
      <c r="R49" s="132"/>
      <c r="S49" s="133"/>
      <c r="T49" s="131"/>
      <c r="U49" s="132"/>
      <c r="V49" s="133"/>
      <c r="W49" s="124"/>
      <c r="X49" s="125"/>
      <c r="Y49" s="126"/>
      <c r="Z49" s="131"/>
      <c r="AA49" s="132"/>
      <c r="AB49" s="133"/>
    </row>
    <row r="50" spans="1:28">
      <c r="A50" s="473"/>
      <c r="B50" s="469"/>
      <c r="C50" s="136">
        <f>'05 估算及计划表'!F24</f>
        <v>0</v>
      </c>
      <c r="D50" s="127">
        <f>'05 估算及计划表'!S24</f>
        <v>0</v>
      </c>
      <c r="E50" s="131"/>
      <c r="F50" s="132"/>
      <c r="G50" s="133"/>
      <c r="H50" s="131"/>
      <c r="I50" s="132"/>
      <c r="J50" s="133"/>
      <c r="K50" s="131"/>
      <c r="L50" s="132"/>
      <c r="M50" s="133"/>
      <c r="N50" s="131"/>
      <c r="O50" s="132"/>
      <c r="P50" s="133"/>
      <c r="Q50" s="131"/>
      <c r="R50" s="132"/>
      <c r="S50" s="133"/>
      <c r="T50" s="131"/>
      <c r="U50" s="132"/>
      <c r="V50" s="133"/>
      <c r="W50" s="124"/>
      <c r="X50" s="125"/>
      <c r="Y50" s="126"/>
      <c r="Z50" s="131"/>
      <c r="AA50" s="132"/>
      <c r="AB50" s="133"/>
    </row>
    <row r="51" spans="1:28" ht="14.4">
      <c r="A51" s="473"/>
      <c r="B51" s="469" t="s">
        <v>388</v>
      </c>
      <c r="C51" s="469"/>
      <c r="D51" s="127">
        <f>'05 估算及计划表'!T2</f>
        <v>4.3680000000000003</v>
      </c>
      <c r="E51" s="131"/>
      <c r="F51" s="132"/>
      <c r="G51" s="133"/>
      <c r="H51" s="134">
        <f>D51</f>
        <v>4.3680000000000003</v>
      </c>
      <c r="I51" s="132">
        <v>6</v>
      </c>
      <c r="J51" s="133" t="s">
        <v>384</v>
      </c>
      <c r="K51" s="131"/>
      <c r="L51" s="132"/>
      <c r="M51" s="133"/>
      <c r="N51" s="134"/>
      <c r="O51" s="132"/>
      <c r="P51" s="133"/>
      <c r="Q51" s="131"/>
      <c r="R51" s="132"/>
      <c r="S51" s="133"/>
      <c r="T51" s="131"/>
      <c r="U51" s="132"/>
      <c r="V51" s="133"/>
      <c r="W51" s="124"/>
      <c r="X51" s="125"/>
      <c r="Y51" s="126"/>
      <c r="Z51" s="131"/>
      <c r="AA51" s="132"/>
      <c r="AB51" s="133"/>
    </row>
    <row r="52" spans="1:28" ht="69">
      <c r="A52" s="473"/>
      <c r="B52" s="469" t="s">
        <v>389</v>
      </c>
      <c r="C52" s="136" t="str">
        <f>'05 估算及计划表'!F4</f>
        <v>BSP初始化（CPU初始化、外围设备初始化、数据段初始化、内存初始化，即arch目录下的文件）</v>
      </c>
      <c r="D52" s="127">
        <f>'05 估算及计划表'!U4</f>
        <v>1.92</v>
      </c>
      <c r="E52" s="131"/>
      <c r="F52" s="132"/>
      <c r="G52" s="133"/>
      <c r="H52" s="134"/>
      <c r="I52" s="132"/>
      <c r="J52" s="133"/>
      <c r="K52" s="134">
        <f>D52</f>
        <v>1.92</v>
      </c>
      <c r="L52" s="132">
        <v>2</v>
      </c>
      <c r="M52" s="133" t="s">
        <v>382</v>
      </c>
      <c r="N52" s="131"/>
      <c r="O52" s="132"/>
      <c r="P52" s="133"/>
      <c r="Q52" s="131"/>
      <c r="R52" s="132"/>
      <c r="S52" s="133"/>
      <c r="T52" s="131"/>
      <c r="U52" s="132"/>
      <c r="V52" s="133"/>
      <c r="W52" s="124"/>
      <c r="X52" s="125"/>
      <c r="Y52" s="126"/>
      <c r="Z52" s="131"/>
      <c r="AA52" s="132"/>
      <c r="AB52" s="133"/>
    </row>
    <row r="53" spans="1:28" ht="14.4">
      <c r="A53" s="473"/>
      <c r="B53" s="469"/>
      <c r="C53" s="136" t="str">
        <f>'05 估算及计划表'!F5</f>
        <v>与应用软件的接口函数</v>
      </c>
      <c r="D53" s="127">
        <f>'05 估算及计划表'!U5</f>
        <v>3.6</v>
      </c>
      <c r="E53" s="131"/>
      <c r="F53" s="132"/>
      <c r="G53" s="133"/>
      <c r="H53" s="134"/>
      <c r="I53" s="132"/>
      <c r="J53" s="133"/>
      <c r="K53" s="134">
        <f t="shared" ref="K53:K55" si="23">D53</f>
        <v>3.6</v>
      </c>
      <c r="L53" s="132">
        <v>3</v>
      </c>
      <c r="M53" s="133" t="s">
        <v>382</v>
      </c>
      <c r="N53" s="131"/>
      <c r="O53" s="132"/>
      <c r="P53" s="133"/>
      <c r="Q53" s="131"/>
      <c r="R53" s="132"/>
      <c r="S53" s="133"/>
      <c r="T53" s="131"/>
      <c r="U53" s="132"/>
      <c r="V53" s="133"/>
      <c r="W53" s="124"/>
      <c r="X53" s="125"/>
      <c r="Y53" s="126"/>
      <c r="Z53" s="131"/>
      <c r="AA53" s="132"/>
      <c r="AB53" s="133"/>
    </row>
    <row r="54" spans="1:28" ht="14.4">
      <c r="A54" s="473"/>
      <c r="B54" s="469"/>
      <c r="C54" s="136" t="str">
        <f>'05 估算及计划表'!F6</f>
        <v>内部看门狗管理</v>
      </c>
      <c r="D54" s="127">
        <f>'05 估算及计划表'!U6</f>
        <v>2.4000000000000004</v>
      </c>
      <c r="E54" s="131"/>
      <c r="F54" s="132"/>
      <c r="G54" s="133"/>
      <c r="H54" s="134"/>
      <c r="I54" s="132"/>
      <c r="J54" s="133"/>
      <c r="K54" s="134">
        <f t="shared" si="23"/>
        <v>2.4000000000000004</v>
      </c>
      <c r="L54" s="132">
        <v>5</v>
      </c>
      <c r="M54" s="133" t="s">
        <v>382</v>
      </c>
      <c r="N54" s="131"/>
      <c r="O54" s="132"/>
      <c r="P54" s="133"/>
      <c r="Q54" s="131"/>
      <c r="R54" s="132"/>
      <c r="S54" s="133"/>
      <c r="T54" s="131"/>
      <c r="U54" s="132"/>
      <c r="V54" s="133"/>
      <c r="W54" s="124"/>
      <c r="X54" s="125"/>
      <c r="Y54" s="126"/>
      <c r="Z54" s="131"/>
      <c r="AA54" s="132"/>
      <c r="AB54" s="133"/>
    </row>
    <row r="55" spans="1:28" ht="14.4">
      <c r="A55" s="473"/>
      <c r="B55" s="469"/>
      <c r="C55" s="136" t="str">
        <f>'05 估算及计划表'!F7</f>
        <v>切机狗管理</v>
      </c>
      <c r="D55" s="127">
        <f>'05 估算及计划表'!U7</f>
        <v>4.8000000000000007</v>
      </c>
      <c r="E55" s="131"/>
      <c r="F55" s="132"/>
      <c r="G55" s="133"/>
      <c r="H55" s="134"/>
      <c r="I55" s="132"/>
      <c r="J55" s="133"/>
      <c r="K55" s="134">
        <f t="shared" si="23"/>
        <v>4.8000000000000007</v>
      </c>
      <c r="L55" s="132">
        <v>6</v>
      </c>
      <c r="M55" s="133" t="s">
        <v>382</v>
      </c>
      <c r="N55" s="131"/>
      <c r="O55" s="132"/>
      <c r="P55" s="133"/>
      <c r="Q55" s="131"/>
      <c r="R55" s="132"/>
      <c r="S55" s="133"/>
      <c r="T55" s="131"/>
      <c r="U55" s="132"/>
      <c r="V55" s="133"/>
      <c r="W55" s="124"/>
      <c r="X55" s="125"/>
      <c r="Y55" s="126"/>
      <c r="Z55" s="131"/>
      <c r="AA55" s="132"/>
      <c r="AB55" s="133"/>
    </row>
    <row r="56" spans="1:28" ht="27.6">
      <c r="A56" s="473"/>
      <c r="B56" s="469"/>
      <c r="C56" s="136" t="str">
        <f>'05 估算及计划表'!F8</f>
        <v>陷阱管理（包括外部中断）</v>
      </c>
      <c r="D56" s="127">
        <f>'05 估算及计划表'!U8</f>
        <v>9.120000000000001</v>
      </c>
      <c r="E56" s="131"/>
      <c r="F56" s="132"/>
      <c r="G56" s="133"/>
      <c r="H56" s="134"/>
      <c r="I56" s="132"/>
      <c r="J56" s="133"/>
      <c r="K56" s="134"/>
      <c r="L56" s="132"/>
      <c r="M56" s="133"/>
      <c r="N56" s="134">
        <f>D56</f>
        <v>9.120000000000001</v>
      </c>
      <c r="O56" s="132">
        <v>8</v>
      </c>
      <c r="P56" s="133" t="s">
        <v>382</v>
      </c>
      <c r="Q56" s="131"/>
      <c r="R56" s="132"/>
      <c r="S56" s="133"/>
      <c r="T56" s="131"/>
      <c r="U56" s="132"/>
      <c r="V56" s="133"/>
      <c r="W56" s="124"/>
      <c r="X56" s="125"/>
      <c r="Y56" s="126"/>
      <c r="Z56" s="131"/>
      <c r="AA56" s="132"/>
      <c r="AB56" s="133"/>
    </row>
    <row r="57" spans="1:28">
      <c r="A57" s="473"/>
      <c r="B57" s="469"/>
      <c r="C57" s="136" t="str">
        <f>'05 估算及计划表'!F9</f>
        <v>在轨维护功能</v>
      </c>
      <c r="D57" s="127">
        <f>'05 估算及计划表'!U9</f>
        <v>0</v>
      </c>
      <c r="E57" s="131"/>
      <c r="F57" s="132"/>
      <c r="G57" s="133"/>
      <c r="H57" s="134"/>
      <c r="I57" s="132"/>
      <c r="J57" s="133"/>
      <c r="K57" s="134"/>
      <c r="L57" s="132"/>
      <c r="M57" s="133"/>
      <c r="N57" s="131"/>
      <c r="O57" s="132"/>
      <c r="P57" s="133"/>
      <c r="Q57" s="131"/>
      <c r="R57" s="132"/>
      <c r="S57" s="133"/>
      <c r="T57" s="131"/>
      <c r="U57" s="132"/>
      <c r="V57" s="133"/>
      <c r="W57" s="124"/>
      <c r="X57" s="125"/>
      <c r="Y57" s="126"/>
      <c r="Z57" s="131"/>
      <c r="AA57" s="132"/>
      <c r="AB57" s="133"/>
    </row>
    <row r="58" spans="1:28">
      <c r="A58" s="473"/>
      <c r="B58" s="469"/>
      <c r="C58" s="136" t="str">
        <f>'05 估算及计划表'!F10</f>
        <v>EEPROM管理</v>
      </c>
      <c r="D58" s="127">
        <f>'05 估算及计划表'!U10</f>
        <v>0</v>
      </c>
      <c r="E58" s="131"/>
      <c r="F58" s="132"/>
      <c r="G58" s="133"/>
      <c r="H58" s="134"/>
      <c r="I58" s="132"/>
      <c r="J58" s="133"/>
      <c r="K58" s="134"/>
      <c r="L58" s="132"/>
      <c r="M58" s="133"/>
      <c r="N58" s="131"/>
      <c r="O58" s="132"/>
      <c r="P58" s="133"/>
      <c r="Q58" s="131"/>
      <c r="R58" s="132"/>
      <c r="S58" s="133"/>
      <c r="T58" s="131"/>
      <c r="U58" s="132"/>
      <c r="V58" s="133"/>
      <c r="W58" s="124"/>
      <c r="X58" s="125"/>
      <c r="Y58" s="126"/>
      <c r="Z58" s="131"/>
      <c r="AA58" s="132"/>
      <c r="AB58" s="133"/>
    </row>
    <row r="59" spans="1:28">
      <c r="A59" s="473"/>
      <c r="B59" s="469"/>
      <c r="C59" s="136" t="str">
        <f>'05 估算及计划表'!F11</f>
        <v>监控引导功能</v>
      </c>
      <c r="D59" s="127">
        <f>'05 估算及计划表'!U11</f>
        <v>0</v>
      </c>
      <c r="E59" s="131"/>
      <c r="F59" s="132"/>
      <c r="G59" s="133"/>
      <c r="H59" s="134"/>
      <c r="I59" s="132"/>
      <c r="J59" s="133"/>
      <c r="K59" s="134"/>
      <c r="L59" s="132"/>
      <c r="M59" s="133"/>
      <c r="N59" s="131"/>
      <c r="O59" s="132"/>
      <c r="P59" s="133"/>
      <c r="Q59" s="131"/>
      <c r="R59" s="132"/>
      <c r="S59" s="133"/>
      <c r="T59" s="131"/>
      <c r="U59" s="132"/>
      <c r="V59" s="133"/>
      <c r="W59" s="124"/>
      <c r="X59" s="125"/>
      <c r="Y59" s="126"/>
      <c r="Z59" s="131"/>
      <c r="AA59" s="132"/>
      <c r="AB59" s="133"/>
    </row>
    <row r="60" spans="1:28">
      <c r="A60" s="473"/>
      <c r="B60" s="469"/>
      <c r="C60" s="136" t="str">
        <f>'05 估算及计划表'!F12</f>
        <v>程序加载功能</v>
      </c>
      <c r="D60" s="127">
        <f>'05 估算及计划表'!U12</f>
        <v>0</v>
      </c>
      <c r="E60" s="131"/>
      <c r="F60" s="132"/>
      <c r="G60" s="133"/>
      <c r="H60" s="134"/>
      <c r="I60" s="132"/>
      <c r="J60" s="133"/>
      <c r="K60" s="134"/>
      <c r="L60" s="132"/>
      <c r="M60" s="133"/>
      <c r="N60" s="131"/>
      <c r="O60" s="132"/>
      <c r="P60" s="133"/>
      <c r="Q60" s="134"/>
      <c r="R60" s="132"/>
      <c r="S60" s="133"/>
      <c r="T60" s="131"/>
      <c r="U60" s="132"/>
      <c r="V60" s="133"/>
      <c r="W60" s="124"/>
      <c r="X60" s="125"/>
      <c r="Y60" s="126"/>
      <c r="Z60" s="131"/>
      <c r="AA60" s="132"/>
      <c r="AB60" s="133"/>
    </row>
    <row r="61" spans="1:28">
      <c r="A61" s="473"/>
      <c r="B61" s="469"/>
      <c r="C61" s="136">
        <f>'05 估算及计划表'!F13</f>
        <v>0</v>
      </c>
      <c r="D61" s="127">
        <f>'05 估算及计划表'!U13</f>
        <v>0</v>
      </c>
      <c r="E61" s="131"/>
      <c r="F61" s="132"/>
      <c r="G61" s="133"/>
      <c r="H61" s="131"/>
      <c r="I61" s="132"/>
      <c r="J61" s="133"/>
      <c r="K61" s="134"/>
      <c r="L61" s="132"/>
      <c r="M61" s="133"/>
      <c r="N61" s="131"/>
      <c r="O61" s="132"/>
      <c r="P61" s="133"/>
      <c r="Q61" s="131"/>
      <c r="R61" s="132"/>
      <c r="S61" s="133"/>
      <c r="T61" s="131"/>
      <c r="U61" s="132"/>
      <c r="V61" s="133"/>
      <c r="W61" s="124"/>
      <c r="X61" s="125"/>
      <c r="Y61" s="126"/>
      <c r="Z61" s="131"/>
      <c r="AA61" s="132"/>
      <c r="AB61" s="133"/>
    </row>
    <row r="62" spans="1:28">
      <c r="A62" s="473"/>
      <c r="B62" s="469"/>
      <c r="C62" s="136">
        <f>'05 估算及计划表'!F14</f>
        <v>0</v>
      </c>
      <c r="D62" s="127">
        <f>'05 估算及计划表'!U14</f>
        <v>0</v>
      </c>
      <c r="E62" s="131"/>
      <c r="F62" s="132"/>
      <c r="G62" s="133"/>
      <c r="H62" s="131"/>
      <c r="I62" s="132"/>
      <c r="J62" s="133"/>
      <c r="K62" s="134"/>
      <c r="L62" s="132"/>
      <c r="M62" s="133"/>
      <c r="N62" s="131"/>
      <c r="O62" s="132"/>
      <c r="P62" s="133"/>
      <c r="Q62" s="131"/>
      <c r="R62" s="132"/>
      <c r="S62" s="133"/>
      <c r="T62" s="131"/>
      <c r="U62" s="132"/>
      <c r="V62" s="133"/>
      <c r="W62" s="124"/>
      <c r="X62" s="125"/>
      <c r="Y62" s="126"/>
      <c r="Z62" s="131"/>
      <c r="AA62" s="132"/>
      <c r="AB62" s="133"/>
    </row>
    <row r="63" spans="1:28">
      <c r="A63" s="473"/>
      <c r="B63" s="469"/>
      <c r="C63" s="136">
        <f>'05 估算及计划表'!F15</f>
        <v>0</v>
      </c>
      <c r="D63" s="127">
        <f>'05 估算及计划表'!U15</f>
        <v>0</v>
      </c>
      <c r="E63" s="131"/>
      <c r="F63" s="132"/>
      <c r="G63" s="133"/>
      <c r="H63" s="131"/>
      <c r="I63" s="132"/>
      <c r="J63" s="133"/>
      <c r="K63" s="134"/>
      <c r="L63" s="132"/>
      <c r="M63" s="133"/>
      <c r="N63" s="134"/>
      <c r="O63" s="132"/>
      <c r="P63" s="133"/>
      <c r="Q63" s="131"/>
      <c r="R63" s="132"/>
      <c r="S63" s="133"/>
      <c r="T63" s="131"/>
      <c r="U63" s="132"/>
      <c r="V63" s="133"/>
      <c r="W63" s="124"/>
      <c r="X63" s="125"/>
      <c r="Y63" s="126"/>
      <c r="Z63" s="131"/>
      <c r="AA63" s="132"/>
      <c r="AB63" s="133"/>
    </row>
    <row r="64" spans="1:28">
      <c r="A64" s="473"/>
      <c r="B64" s="469"/>
      <c r="C64" s="136">
        <f>'05 估算及计划表'!F16</f>
        <v>0</v>
      </c>
      <c r="D64" s="127">
        <f>'05 估算及计划表'!U16</f>
        <v>0</v>
      </c>
      <c r="E64" s="131"/>
      <c r="F64" s="132"/>
      <c r="G64" s="133"/>
      <c r="H64" s="131"/>
      <c r="I64" s="132"/>
      <c r="J64" s="133"/>
      <c r="K64" s="134"/>
      <c r="L64" s="132"/>
      <c r="M64" s="133"/>
      <c r="N64" s="134"/>
      <c r="O64" s="132"/>
      <c r="P64" s="133"/>
      <c r="Q64" s="131"/>
      <c r="R64" s="132"/>
      <c r="S64" s="133"/>
      <c r="T64" s="131"/>
      <c r="U64" s="132"/>
      <c r="V64" s="133"/>
      <c r="W64" s="124"/>
      <c r="X64" s="125"/>
      <c r="Y64" s="126"/>
      <c r="Z64" s="131"/>
      <c r="AA64" s="132"/>
      <c r="AB64" s="133"/>
    </row>
    <row r="65" spans="1:28">
      <c r="A65" s="473"/>
      <c r="B65" s="469"/>
      <c r="C65" s="136">
        <f>'05 估算及计划表'!F17</f>
        <v>0</v>
      </c>
      <c r="D65" s="127">
        <f>'05 估算及计划表'!U17</f>
        <v>0</v>
      </c>
      <c r="E65" s="131"/>
      <c r="F65" s="132"/>
      <c r="G65" s="133"/>
      <c r="H65" s="131"/>
      <c r="I65" s="132"/>
      <c r="J65" s="133"/>
      <c r="K65" s="134"/>
      <c r="L65" s="132"/>
      <c r="M65" s="133"/>
      <c r="N65" s="131"/>
      <c r="O65" s="132"/>
      <c r="P65" s="133"/>
      <c r="Q65" s="131"/>
      <c r="R65" s="132"/>
      <c r="S65" s="133"/>
      <c r="T65" s="131"/>
      <c r="U65" s="132"/>
      <c r="V65" s="133"/>
      <c r="W65" s="124"/>
      <c r="X65" s="125"/>
      <c r="Y65" s="126"/>
      <c r="Z65" s="131"/>
      <c r="AA65" s="132"/>
      <c r="AB65" s="133"/>
    </row>
    <row r="66" spans="1:28">
      <c r="A66" s="473"/>
      <c r="B66" s="469"/>
      <c r="C66" s="136">
        <f>'05 估算及计划表'!F18</f>
        <v>0</v>
      </c>
      <c r="D66" s="127">
        <f>'05 估算及计划表'!U18</f>
        <v>0</v>
      </c>
      <c r="E66" s="131"/>
      <c r="F66" s="132"/>
      <c r="G66" s="133"/>
      <c r="H66" s="131"/>
      <c r="I66" s="132"/>
      <c r="J66" s="133"/>
      <c r="K66" s="131"/>
      <c r="L66" s="132"/>
      <c r="M66" s="133"/>
      <c r="N66" s="134"/>
      <c r="O66" s="132"/>
      <c r="P66" s="133"/>
      <c r="Q66" s="131"/>
      <c r="R66" s="132"/>
      <c r="S66" s="133"/>
      <c r="T66" s="131"/>
      <c r="U66" s="132"/>
      <c r="V66" s="133"/>
      <c r="W66" s="124"/>
      <c r="X66" s="125"/>
      <c r="Y66" s="126"/>
      <c r="Z66" s="131"/>
      <c r="AA66" s="132"/>
      <c r="AB66" s="133"/>
    </row>
    <row r="67" spans="1:28">
      <c r="A67" s="473"/>
      <c r="B67" s="469"/>
      <c r="C67" s="136">
        <f>'05 估算及计划表'!F19</f>
        <v>0</v>
      </c>
      <c r="D67" s="127">
        <f>'05 估算及计划表'!U19</f>
        <v>0</v>
      </c>
      <c r="E67" s="131"/>
      <c r="F67" s="132"/>
      <c r="G67" s="133"/>
      <c r="H67" s="131"/>
      <c r="I67" s="132"/>
      <c r="J67" s="133"/>
      <c r="K67" s="131"/>
      <c r="L67" s="132"/>
      <c r="M67" s="133"/>
      <c r="N67" s="134"/>
      <c r="O67" s="132"/>
      <c r="P67" s="133"/>
      <c r="Q67" s="131"/>
      <c r="R67" s="132"/>
      <c r="S67" s="133"/>
      <c r="T67" s="131"/>
      <c r="U67" s="132"/>
      <c r="V67" s="133"/>
      <c r="W67" s="124"/>
      <c r="X67" s="125"/>
      <c r="Y67" s="126"/>
      <c r="Z67" s="131"/>
      <c r="AA67" s="132"/>
      <c r="AB67" s="133"/>
    </row>
    <row r="68" spans="1:28">
      <c r="A68" s="473"/>
      <c r="B68" s="469"/>
      <c r="C68" s="136">
        <f>'05 估算及计划表'!F20</f>
        <v>0</v>
      </c>
      <c r="D68" s="127">
        <f>'05 估算及计划表'!U20</f>
        <v>0</v>
      </c>
      <c r="E68" s="131"/>
      <c r="F68" s="132"/>
      <c r="G68" s="133"/>
      <c r="H68" s="131"/>
      <c r="I68" s="132"/>
      <c r="J68" s="133"/>
      <c r="K68" s="131"/>
      <c r="L68" s="132"/>
      <c r="M68" s="133"/>
      <c r="N68" s="134"/>
      <c r="O68" s="132"/>
      <c r="P68" s="133"/>
      <c r="Q68" s="131"/>
      <c r="R68" s="132"/>
      <c r="S68" s="133"/>
      <c r="T68" s="131"/>
      <c r="U68" s="132"/>
      <c r="V68" s="133"/>
      <c r="W68" s="124"/>
      <c r="X68" s="125"/>
      <c r="Y68" s="126"/>
      <c r="Z68" s="131"/>
      <c r="AA68" s="132"/>
      <c r="AB68" s="133"/>
    </row>
    <row r="69" spans="1:28">
      <c r="A69" s="473"/>
      <c r="B69" s="469"/>
      <c r="C69" s="136">
        <f>'05 估算及计划表'!F21</f>
        <v>0</v>
      </c>
      <c r="D69" s="127">
        <f>'05 估算及计划表'!U21</f>
        <v>0</v>
      </c>
      <c r="E69" s="131"/>
      <c r="F69" s="132"/>
      <c r="G69" s="133"/>
      <c r="H69" s="131"/>
      <c r="I69" s="132"/>
      <c r="J69" s="133"/>
      <c r="K69" s="131"/>
      <c r="L69" s="132"/>
      <c r="M69" s="133"/>
      <c r="N69" s="134"/>
      <c r="O69" s="132"/>
      <c r="P69" s="133"/>
      <c r="Q69" s="131"/>
      <c r="R69" s="132"/>
      <c r="S69" s="133"/>
      <c r="T69" s="131"/>
      <c r="U69" s="132"/>
      <c r="V69" s="133"/>
      <c r="W69" s="124"/>
      <c r="X69" s="125"/>
      <c r="Y69" s="126"/>
      <c r="Z69" s="131"/>
      <c r="AA69" s="132"/>
      <c r="AB69" s="133"/>
    </row>
    <row r="70" spans="1:28">
      <c r="A70" s="473"/>
      <c r="B70" s="469"/>
      <c r="C70" s="136">
        <f>'05 估算及计划表'!F22</f>
        <v>0</v>
      </c>
      <c r="D70" s="127">
        <f>'05 估算及计划表'!U22</f>
        <v>0</v>
      </c>
      <c r="E70" s="131"/>
      <c r="F70" s="132"/>
      <c r="G70" s="133"/>
      <c r="H70" s="131"/>
      <c r="I70" s="132"/>
      <c r="J70" s="133"/>
      <c r="K70" s="131"/>
      <c r="L70" s="132"/>
      <c r="M70" s="133"/>
      <c r="N70" s="134"/>
      <c r="O70" s="132"/>
      <c r="P70" s="133"/>
      <c r="Q70" s="131"/>
      <c r="R70" s="132"/>
      <c r="S70" s="133"/>
      <c r="T70" s="131"/>
      <c r="U70" s="132"/>
      <c r="V70" s="133"/>
      <c r="W70" s="124"/>
      <c r="X70" s="125"/>
      <c r="Y70" s="126"/>
      <c r="Z70" s="131"/>
      <c r="AA70" s="132"/>
      <c r="AB70" s="133"/>
    </row>
    <row r="71" spans="1:28">
      <c r="A71" s="473"/>
      <c r="B71" s="469"/>
      <c r="C71" s="136">
        <f>'05 估算及计划表'!F23</f>
        <v>0</v>
      </c>
      <c r="D71" s="127">
        <f>'05 估算及计划表'!U23</f>
        <v>0</v>
      </c>
      <c r="E71" s="131"/>
      <c r="F71" s="132"/>
      <c r="G71" s="133"/>
      <c r="H71" s="131"/>
      <c r="I71" s="132"/>
      <c r="J71" s="133"/>
      <c r="K71" s="131"/>
      <c r="L71" s="132"/>
      <c r="M71" s="133"/>
      <c r="N71" s="131"/>
      <c r="O71" s="132"/>
      <c r="P71" s="133"/>
      <c r="Q71" s="131"/>
      <c r="R71" s="132"/>
      <c r="S71" s="133"/>
      <c r="T71" s="131"/>
      <c r="U71" s="132"/>
      <c r="V71" s="133"/>
      <c r="W71" s="124"/>
      <c r="X71" s="125"/>
      <c r="Y71" s="126"/>
      <c r="Z71" s="131"/>
      <c r="AA71" s="132"/>
      <c r="AB71" s="133"/>
    </row>
    <row r="72" spans="1:28">
      <c r="A72" s="473"/>
      <c r="B72" s="469"/>
      <c r="C72" s="136">
        <f>'05 估算及计划表'!F24</f>
        <v>0</v>
      </c>
      <c r="D72" s="127">
        <f>'05 估算及计划表'!U24</f>
        <v>0</v>
      </c>
      <c r="E72" s="131"/>
      <c r="F72" s="132"/>
      <c r="G72" s="133"/>
      <c r="H72" s="131"/>
      <c r="I72" s="132"/>
      <c r="J72" s="133"/>
      <c r="K72" s="131"/>
      <c r="L72" s="132"/>
      <c r="M72" s="133"/>
      <c r="N72" s="131"/>
      <c r="O72" s="132"/>
      <c r="P72" s="133"/>
      <c r="Q72" s="131"/>
      <c r="R72" s="132"/>
      <c r="S72" s="133"/>
      <c r="T72" s="131"/>
      <c r="U72" s="132"/>
      <c r="V72" s="133"/>
      <c r="W72" s="124"/>
      <c r="X72" s="125"/>
      <c r="Y72" s="126"/>
      <c r="Z72" s="131"/>
      <c r="AA72" s="132"/>
      <c r="AB72" s="133"/>
    </row>
    <row r="73" spans="1:28" ht="14.4">
      <c r="A73" s="473"/>
      <c r="B73" s="469" t="s">
        <v>390</v>
      </c>
      <c r="C73" s="469"/>
      <c r="D73" s="127">
        <f>'05 估算及计划表'!V2</f>
        <v>6.5520000000000014</v>
      </c>
      <c r="E73" s="131"/>
      <c r="F73" s="132"/>
      <c r="G73" s="133"/>
      <c r="H73" s="131"/>
      <c r="I73" s="132"/>
      <c r="J73" s="133"/>
      <c r="K73" s="131"/>
      <c r="L73" s="132"/>
      <c r="M73" s="133"/>
      <c r="N73" s="134">
        <f>D73</f>
        <v>6.5520000000000014</v>
      </c>
      <c r="O73" s="132">
        <v>9</v>
      </c>
      <c r="P73" s="133" t="s">
        <v>384</v>
      </c>
      <c r="Q73" s="131"/>
      <c r="R73" s="132"/>
      <c r="S73" s="133"/>
      <c r="T73" s="131"/>
      <c r="U73" s="132"/>
      <c r="V73" s="133"/>
      <c r="W73" s="124"/>
      <c r="X73" s="125"/>
      <c r="Y73" s="126"/>
      <c r="Z73" s="131"/>
      <c r="AA73" s="132"/>
      <c r="AB73" s="133"/>
    </row>
    <row r="74" spans="1:28" ht="69">
      <c r="A74" s="474" t="s">
        <v>391</v>
      </c>
      <c r="B74" s="478" t="s">
        <v>392</v>
      </c>
      <c r="C74" s="148" t="str">
        <f>'05 估算及计划表'!F4</f>
        <v>BSP初始化（CPU初始化、外围设备初始化、数据段初始化、内存初始化，即arch目录下的文件）</v>
      </c>
      <c r="D74" s="127">
        <f>'05 估算及计划表'!W4</f>
        <v>0.59733333333333338</v>
      </c>
      <c r="E74" s="131"/>
      <c r="F74" s="132"/>
      <c r="G74" s="133"/>
      <c r="H74" s="131"/>
      <c r="I74" s="132"/>
      <c r="J74" s="133"/>
      <c r="K74" s="131"/>
      <c r="L74" s="132"/>
      <c r="M74" s="133"/>
      <c r="N74" s="131"/>
      <c r="O74" s="132"/>
      <c r="P74" s="133"/>
      <c r="Q74" s="134">
        <f>D74</f>
        <v>0.59733333333333338</v>
      </c>
      <c r="R74" s="132">
        <v>1</v>
      </c>
      <c r="S74" s="133" t="s">
        <v>382</v>
      </c>
      <c r="T74" s="134"/>
      <c r="U74" s="132"/>
      <c r="V74" s="133"/>
      <c r="W74" s="124"/>
      <c r="X74" s="125"/>
      <c r="Y74" s="126"/>
      <c r="Z74" s="131"/>
      <c r="AA74" s="132"/>
      <c r="AB74" s="133"/>
    </row>
    <row r="75" spans="1:28" ht="14.4">
      <c r="A75" s="474"/>
      <c r="B75" s="478"/>
      <c r="C75" s="148" t="str">
        <f>'05 估算及计划表'!F5</f>
        <v>与应用软件的接口函数</v>
      </c>
      <c r="D75" s="127">
        <f>'05 估算及计划表'!W5</f>
        <v>1.1199999999999999</v>
      </c>
      <c r="E75" s="131"/>
      <c r="F75" s="132"/>
      <c r="G75" s="133"/>
      <c r="H75" s="131"/>
      <c r="I75" s="132"/>
      <c r="J75" s="133"/>
      <c r="K75" s="131"/>
      <c r="L75" s="132"/>
      <c r="M75" s="133"/>
      <c r="N75" s="131"/>
      <c r="O75" s="132"/>
      <c r="P75" s="133"/>
      <c r="Q75" s="134">
        <f>D75</f>
        <v>1.1199999999999999</v>
      </c>
      <c r="R75" s="132">
        <v>1</v>
      </c>
      <c r="S75" s="133" t="s">
        <v>382</v>
      </c>
      <c r="T75" s="134"/>
      <c r="U75" s="132"/>
      <c r="V75" s="133"/>
      <c r="W75" s="124"/>
      <c r="X75" s="125"/>
      <c r="Y75" s="126"/>
      <c r="Z75" s="131"/>
      <c r="AA75" s="132"/>
      <c r="AB75" s="133"/>
    </row>
    <row r="76" spans="1:28" ht="14.4">
      <c r="A76" s="474"/>
      <c r="B76" s="478"/>
      <c r="C76" s="148" t="str">
        <f>'05 估算及计划表'!F6</f>
        <v>内部看门狗管理</v>
      </c>
      <c r="D76" s="127">
        <f>'05 估算及计划表'!W6</f>
        <v>0.74666666666666681</v>
      </c>
      <c r="E76" s="131"/>
      <c r="F76" s="132"/>
      <c r="G76" s="133"/>
      <c r="H76" s="131"/>
      <c r="I76" s="132"/>
      <c r="J76" s="133"/>
      <c r="K76" s="131"/>
      <c r="L76" s="132"/>
      <c r="M76" s="133"/>
      <c r="N76" s="131"/>
      <c r="O76" s="132"/>
      <c r="P76" s="133"/>
      <c r="Q76" s="134">
        <f>D76</f>
        <v>0.74666666666666681</v>
      </c>
      <c r="R76" s="132">
        <v>1.5</v>
      </c>
      <c r="S76" s="133" t="s">
        <v>382</v>
      </c>
      <c r="T76" s="134"/>
      <c r="U76" s="132"/>
      <c r="V76" s="133"/>
      <c r="W76" s="124"/>
      <c r="X76" s="125"/>
      <c r="Y76" s="126"/>
      <c r="Z76" s="131"/>
      <c r="AA76" s="132"/>
      <c r="AB76" s="133"/>
    </row>
    <row r="77" spans="1:28" ht="14.4">
      <c r="A77" s="474"/>
      <c r="B77" s="478"/>
      <c r="C77" s="148" t="str">
        <f>'05 估算及计划表'!F7</f>
        <v>切机狗管理</v>
      </c>
      <c r="D77" s="127">
        <f>'05 估算及计划表'!W7</f>
        <v>1.4933333333333336</v>
      </c>
      <c r="E77" s="131"/>
      <c r="F77" s="132"/>
      <c r="G77" s="133"/>
      <c r="H77" s="131"/>
      <c r="I77" s="132"/>
      <c r="J77" s="133"/>
      <c r="K77" s="131"/>
      <c r="L77" s="132"/>
      <c r="M77" s="133"/>
      <c r="N77" s="131"/>
      <c r="O77" s="132"/>
      <c r="P77" s="133"/>
      <c r="Q77" s="134">
        <f>D77</f>
        <v>1.4933333333333336</v>
      </c>
      <c r="R77" s="132">
        <v>2</v>
      </c>
      <c r="S77" s="133" t="s">
        <v>382</v>
      </c>
      <c r="T77" s="134"/>
      <c r="U77" s="132"/>
      <c r="V77" s="133"/>
      <c r="W77" s="124"/>
      <c r="X77" s="125"/>
      <c r="Y77" s="126"/>
      <c r="Z77" s="131"/>
      <c r="AA77" s="132"/>
      <c r="AB77" s="133"/>
    </row>
    <row r="78" spans="1:28" ht="27.6">
      <c r="A78" s="474"/>
      <c r="B78" s="478"/>
      <c r="C78" s="148" t="str">
        <f>'05 估算及计划表'!F8</f>
        <v>陷阱管理（包括外部中断）</v>
      </c>
      <c r="D78" s="127">
        <f>'05 估算及计划表'!W8</f>
        <v>2.8373333333333335</v>
      </c>
      <c r="E78" s="131"/>
      <c r="F78" s="132"/>
      <c r="G78" s="133"/>
      <c r="H78" s="131"/>
      <c r="I78" s="132"/>
      <c r="J78" s="133"/>
      <c r="K78" s="131"/>
      <c r="L78" s="132"/>
      <c r="M78" s="133"/>
      <c r="N78" s="131"/>
      <c r="O78" s="132"/>
      <c r="P78" s="133"/>
      <c r="Q78" s="134">
        <f>D78</f>
        <v>2.8373333333333335</v>
      </c>
      <c r="R78" s="132">
        <v>2.5</v>
      </c>
      <c r="S78" s="133" t="s">
        <v>382</v>
      </c>
      <c r="T78" s="134"/>
      <c r="U78" s="132"/>
      <c r="V78" s="133"/>
      <c r="W78" s="124"/>
      <c r="X78" s="125"/>
      <c r="Y78" s="126"/>
      <c r="Z78" s="131"/>
      <c r="AA78" s="132"/>
      <c r="AB78" s="133"/>
    </row>
    <row r="79" spans="1:28">
      <c r="A79" s="474"/>
      <c r="B79" s="478"/>
      <c r="C79" s="148" t="str">
        <f>'05 估算及计划表'!F9</f>
        <v>在轨维护功能</v>
      </c>
      <c r="D79" s="127">
        <f>'05 估算及计划表'!W9</f>
        <v>0</v>
      </c>
      <c r="E79" s="131"/>
      <c r="F79" s="132"/>
      <c r="G79" s="133"/>
      <c r="H79" s="131"/>
      <c r="I79" s="132"/>
      <c r="J79" s="133"/>
      <c r="K79" s="131"/>
      <c r="L79" s="132"/>
      <c r="M79" s="133"/>
      <c r="N79" s="131"/>
      <c r="O79" s="132"/>
      <c r="P79" s="133"/>
      <c r="Q79" s="134"/>
      <c r="R79" s="132"/>
      <c r="S79" s="133"/>
      <c r="T79" s="134"/>
      <c r="U79" s="132"/>
      <c r="V79" s="133"/>
      <c r="W79" s="124"/>
      <c r="X79" s="125"/>
      <c r="Y79" s="126"/>
      <c r="Z79" s="131"/>
      <c r="AA79" s="132"/>
      <c r="AB79" s="133"/>
    </row>
    <row r="80" spans="1:28">
      <c r="A80" s="474"/>
      <c r="B80" s="478"/>
      <c r="C80" s="148" t="str">
        <f>'05 估算及计划表'!F10</f>
        <v>EEPROM管理</v>
      </c>
      <c r="D80" s="127">
        <f>'05 估算及计划表'!W10</f>
        <v>0</v>
      </c>
      <c r="E80" s="131"/>
      <c r="F80" s="132"/>
      <c r="G80" s="133"/>
      <c r="H80" s="131"/>
      <c r="I80" s="132"/>
      <c r="J80" s="133"/>
      <c r="K80" s="131"/>
      <c r="L80" s="132"/>
      <c r="M80" s="133"/>
      <c r="N80" s="131"/>
      <c r="O80" s="132"/>
      <c r="P80" s="133"/>
      <c r="Q80" s="134"/>
      <c r="R80" s="132"/>
      <c r="S80" s="133"/>
      <c r="T80" s="134"/>
      <c r="U80" s="132"/>
      <c r="V80" s="133"/>
      <c r="W80" s="124"/>
      <c r="X80" s="125"/>
      <c r="Y80" s="126"/>
      <c r="Z80" s="131"/>
      <c r="AA80" s="132"/>
      <c r="AB80" s="133"/>
    </row>
    <row r="81" spans="1:28">
      <c r="A81" s="474"/>
      <c r="B81" s="478"/>
      <c r="C81" s="148" t="str">
        <f>'05 估算及计划表'!F11</f>
        <v>监控引导功能</v>
      </c>
      <c r="D81" s="127">
        <f>'05 估算及计划表'!W11</f>
        <v>0</v>
      </c>
      <c r="E81" s="131"/>
      <c r="F81" s="132"/>
      <c r="G81" s="133"/>
      <c r="H81" s="131"/>
      <c r="I81" s="132"/>
      <c r="J81" s="133"/>
      <c r="K81" s="131"/>
      <c r="L81" s="132"/>
      <c r="M81" s="133"/>
      <c r="N81" s="131"/>
      <c r="O81" s="132"/>
      <c r="P81" s="133"/>
      <c r="Q81" s="134"/>
      <c r="R81" s="132"/>
      <c r="S81" s="133"/>
      <c r="T81" s="134"/>
      <c r="U81" s="132"/>
      <c r="V81" s="133"/>
      <c r="W81" s="124"/>
      <c r="X81" s="125"/>
      <c r="Y81" s="126"/>
      <c r="Z81" s="131"/>
      <c r="AA81" s="132"/>
      <c r="AB81" s="133"/>
    </row>
    <row r="82" spans="1:28">
      <c r="A82" s="474"/>
      <c r="B82" s="478"/>
      <c r="C82" s="148" t="str">
        <f>'05 估算及计划表'!F12</f>
        <v>程序加载功能</v>
      </c>
      <c r="D82" s="127">
        <f>'05 估算及计划表'!W12</f>
        <v>0</v>
      </c>
      <c r="E82" s="131"/>
      <c r="F82" s="132"/>
      <c r="G82" s="133"/>
      <c r="H82" s="131"/>
      <c r="I82" s="132"/>
      <c r="J82" s="133"/>
      <c r="K82" s="131"/>
      <c r="L82" s="132"/>
      <c r="M82" s="133"/>
      <c r="N82" s="131"/>
      <c r="O82" s="132"/>
      <c r="P82" s="133"/>
      <c r="Q82" s="134"/>
      <c r="R82" s="132"/>
      <c r="S82" s="133"/>
      <c r="T82" s="134"/>
      <c r="U82" s="132"/>
      <c r="V82" s="133"/>
      <c r="W82" s="124"/>
      <c r="X82" s="125"/>
      <c r="Y82" s="126"/>
      <c r="Z82" s="131"/>
      <c r="AA82" s="132"/>
      <c r="AB82" s="133"/>
    </row>
    <row r="83" spans="1:28">
      <c r="A83" s="474"/>
      <c r="B83" s="478"/>
      <c r="C83" s="148">
        <f>'05 估算及计划表'!F13</f>
        <v>0</v>
      </c>
      <c r="D83" s="127">
        <f>'05 估算及计划表'!W13</f>
        <v>0</v>
      </c>
      <c r="E83" s="131"/>
      <c r="F83" s="132"/>
      <c r="G83" s="133"/>
      <c r="H83" s="131"/>
      <c r="I83" s="132"/>
      <c r="J83" s="133"/>
      <c r="K83" s="131"/>
      <c r="L83" s="132"/>
      <c r="M83" s="133"/>
      <c r="N83" s="131"/>
      <c r="O83" s="132"/>
      <c r="P83" s="133"/>
      <c r="Q83" s="134"/>
      <c r="R83" s="132"/>
      <c r="S83" s="133"/>
      <c r="T83" s="134"/>
      <c r="U83" s="132"/>
      <c r="V83" s="133"/>
      <c r="W83" s="124"/>
      <c r="X83" s="125"/>
      <c r="Y83" s="126"/>
      <c r="Z83" s="131"/>
      <c r="AA83" s="132"/>
      <c r="AB83" s="133"/>
    </row>
    <row r="84" spans="1:28">
      <c r="A84" s="474"/>
      <c r="B84" s="478"/>
      <c r="C84" s="131">
        <f>'05 估算及计划表'!F14</f>
        <v>0</v>
      </c>
      <c r="D84" s="127">
        <f>'05 估算及计划表'!W14</f>
        <v>0</v>
      </c>
      <c r="E84" s="131"/>
      <c r="F84" s="132"/>
      <c r="G84" s="133"/>
      <c r="H84" s="131"/>
      <c r="I84" s="132"/>
      <c r="J84" s="133"/>
      <c r="K84" s="131"/>
      <c r="L84" s="132"/>
      <c r="M84" s="133"/>
      <c r="N84" s="131"/>
      <c r="O84" s="132"/>
      <c r="P84" s="133"/>
      <c r="Q84" s="134"/>
      <c r="R84" s="132"/>
      <c r="S84" s="133"/>
      <c r="T84" s="134"/>
      <c r="U84" s="132"/>
      <c r="V84" s="133"/>
      <c r="W84" s="124"/>
      <c r="X84" s="125"/>
      <c r="Y84" s="126"/>
      <c r="Z84" s="131"/>
      <c r="AA84" s="132"/>
      <c r="AB84" s="133"/>
    </row>
    <row r="85" spans="1:28">
      <c r="A85" s="474"/>
      <c r="B85" s="478"/>
      <c r="C85" s="131">
        <f>'05 估算及计划表'!F15</f>
        <v>0</v>
      </c>
      <c r="D85" s="127">
        <f>'05 估算及计划表'!W15</f>
        <v>0</v>
      </c>
      <c r="E85" s="131"/>
      <c r="F85" s="132"/>
      <c r="G85" s="133"/>
      <c r="H85" s="131"/>
      <c r="I85" s="132"/>
      <c r="J85" s="133"/>
      <c r="K85" s="131"/>
      <c r="L85" s="132"/>
      <c r="M85" s="133"/>
      <c r="N85" s="131"/>
      <c r="O85" s="132"/>
      <c r="P85" s="133"/>
      <c r="Q85" s="134"/>
      <c r="R85" s="132"/>
      <c r="S85" s="133"/>
      <c r="T85" s="134"/>
      <c r="U85" s="132"/>
      <c r="V85" s="133"/>
      <c r="W85" s="124"/>
      <c r="X85" s="125"/>
      <c r="Y85" s="126"/>
      <c r="Z85" s="131"/>
      <c r="AA85" s="132"/>
      <c r="AB85" s="133"/>
    </row>
    <row r="86" spans="1:28">
      <c r="A86" s="474"/>
      <c r="B86" s="478"/>
      <c r="C86" s="131">
        <f>'05 估算及计划表'!F16</f>
        <v>0</v>
      </c>
      <c r="D86" s="127">
        <f>'05 估算及计划表'!W16</f>
        <v>0</v>
      </c>
      <c r="E86" s="131"/>
      <c r="F86" s="132"/>
      <c r="G86" s="133"/>
      <c r="H86" s="131"/>
      <c r="I86" s="132"/>
      <c r="J86" s="133"/>
      <c r="K86" s="131"/>
      <c r="L86" s="132"/>
      <c r="M86" s="133"/>
      <c r="N86" s="131"/>
      <c r="O86" s="132"/>
      <c r="P86" s="133"/>
      <c r="Q86" s="134"/>
      <c r="R86" s="132"/>
      <c r="S86" s="133"/>
      <c r="T86" s="134"/>
      <c r="U86" s="132"/>
      <c r="V86" s="133"/>
      <c r="W86" s="124"/>
      <c r="X86" s="125"/>
      <c r="Y86" s="126"/>
      <c r="Z86" s="131"/>
      <c r="AA86" s="132"/>
      <c r="AB86" s="133"/>
    </row>
    <row r="87" spans="1:28">
      <c r="A87" s="474"/>
      <c r="B87" s="478"/>
      <c r="C87" s="131">
        <f>'05 估算及计划表'!F17</f>
        <v>0</v>
      </c>
      <c r="D87" s="127">
        <f>'05 估算及计划表'!W17</f>
        <v>0</v>
      </c>
      <c r="E87" s="131"/>
      <c r="F87" s="132"/>
      <c r="G87" s="133"/>
      <c r="H87" s="131"/>
      <c r="I87" s="132"/>
      <c r="J87" s="133"/>
      <c r="K87" s="131"/>
      <c r="L87" s="132"/>
      <c r="M87" s="133"/>
      <c r="N87" s="131"/>
      <c r="O87" s="132"/>
      <c r="P87" s="133"/>
      <c r="Q87" s="134"/>
      <c r="R87" s="132"/>
      <c r="S87" s="133"/>
      <c r="T87" s="134"/>
      <c r="U87" s="132"/>
      <c r="V87" s="133"/>
      <c r="W87" s="124"/>
      <c r="X87" s="125"/>
      <c r="Y87" s="126"/>
      <c r="Z87" s="131"/>
      <c r="AA87" s="132"/>
      <c r="AB87" s="133"/>
    </row>
    <row r="88" spans="1:28">
      <c r="A88" s="474"/>
      <c r="B88" s="478"/>
      <c r="C88" s="131">
        <f>'05 估算及计划表'!F18</f>
        <v>0</v>
      </c>
      <c r="D88" s="127">
        <f>'05 估算及计划表'!W18</f>
        <v>0</v>
      </c>
      <c r="E88" s="131"/>
      <c r="F88" s="132"/>
      <c r="G88" s="133"/>
      <c r="H88" s="131"/>
      <c r="I88" s="132"/>
      <c r="J88" s="133"/>
      <c r="K88" s="131"/>
      <c r="L88" s="132"/>
      <c r="M88" s="133"/>
      <c r="N88" s="131"/>
      <c r="O88" s="132"/>
      <c r="P88" s="133"/>
      <c r="Q88" s="134"/>
      <c r="R88" s="132"/>
      <c r="S88" s="133"/>
      <c r="T88" s="134"/>
      <c r="U88" s="132"/>
      <c r="V88" s="133"/>
      <c r="W88" s="124"/>
      <c r="X88" s="125"/>
      <c r="Y88" s="126"/>
      <c r="Z88" s="131"/>
      <c r="AA88" s="132"/>
      <c r="AB88" s="133"/>
    </row>
    <row r="89" spans="1:28">
      <c r="A89" s="474"/>
      <c r="B89" s="478"/>
      <c r="C89" s="131">
        <f>'05 估算及计划表'!F19</f>
        <v>0</v>
      </c>
      <c r="D89" s="127">
        <f>'05 估算及计划表'!W19</f>
        <v>0</v>
      </c>
      <c r="E89" s="131"/>
      <c r="F89" s="132"/>
      <c r="G89" s="133"/>
      <c r="H89" s="131"/>
      <c r="I89" s="132"/>
      <c r="J89" s="133"/>
      <c r="K89" s="131"/>
      <c r="L89" s="132"/>
      <c r="M89" s="133"/>
      <c r="N89" s="131"/>
      <c r="O89" s="132"/>
      <c r="P89" s="133"/>
      <c r="Q89" s="134"/>
      <c r="R89" s="132"/>
      <c r="S89" s="133"/>
      <c r="T89" s="134"/>
      <c r="U89" s="132"/>
      <c r="V89" s="133"/>
      <c r="W89" s="124"/>
      <c r="X89" s="125"/>
      <c r="Y89" s="126"/>
      <c r="Z89" s="131"/>
      <c r="AA89" s="132"/>
      <c r="AB89" s="133"/>
    </row>
    <row r="90" spans="1:28">
      <c r="A90" s="474"/>
      <c r="B90" s="478"/>
      <c r="C90" s="131">
        <f>'05 估算及计划表'!F20</f>
        <v>0</v>
      </c>
      <c r="D90" s="127">
        <f>'05 估算及计划表'!W20</f>
        <v>0</v>
      </c>
      <c r="E90" s="131"/>
      <c r="F90" s="132"/>
      <c r="G90" s="133"/>
      <c r="H90" s="131"/>
      <c r="I90" s="132"/>
      <c r="J90" s="133"/>
      <c r="K90" s="131"/>
      <c r="L90" s="132"/>
      <c r="M90" s="133"/>
      <c r="N90" s="131"/>
      <c r="O90" s="132"/>
      <c r="P90" s="133"/>
      <c r="Q90" s="134"/>
      <c r="R90" s="132"/>
      <c r="S90" s="133"/>
      <c r="T90" s="134"/>
      <c r="U90" s="132"/>
      <c r="V90" s="133"/>
      <c r="W90" s="124"/>
      <c r="X90" s="125"/>
      <c r="Y90" s="126"/>
      <c r="Z90" s="131"/>
      <c r="AA90" s="132"/>
      <c r="AB90" s="133"/>
    </row>
    <row r="91" spans="1:28">
      <c r="A91" s="474"/>
      <c r="B91" s="478"/>
      <c r="C91" s="131">
        <f>'05 估算及计划表'!F21</f>
        <v>0</v>
      </c>
      <c r="D91" s="127">
        <f>'05 估算及计划表'!W21</f>
        <v>0</v>
      </c>
      <c r="E91" s="131"/>
      <c r="F91" s="132"/>
      <c r="G91" s="133"/>
      <c r="H91" s="131"/>
      <c r="I91" s="132"/>
      <c r="J91" s="133"/>
      <c r="K91" s="131"/>
      <c r="L91" s="132"/>
      <c r="M91" s="133"/>
      <c r="N91" s="131"/>
      <c r="O91" s="132"/>
      <c r="P91" s="133"/>
      <c r="Q91" s="134"/>
      <c r="R91" s="132"/>
      <c r="S91" s="133"/>
      <c r="T91" s="134"/>
      <c r="U91" s="132"/>
      <c r="V91" s="133"/>
      <c r="W91" s="124"/>
      <c r="X91" s="125"/>
      <c r="Y91" s="126"/>
      <c r="Z91" s="131"/>
      <c r="AA91" s="132"/>
      <c r="AB91" s="133"/>
    </row>
    <row r="92" spans="1:28">
      <c r="A92" s="474"/>
      <c r="B92" s="478"/>
      <c r="C92" s="131">
        <f>'05 估算及计划表'!F22</f>
        <v>0</v>
      </c>
      <c r="D92" s="127">
        <f>'05 估算及计划表'!W22</f>
        <v>0</v>
      </c>
      <c r="E92" s="131"/>
      <c r="F92" s="132"/>
      <c r="G92" s="133"/>
      <c r="H92" s="131"/>
      <c r="I92" s="132"/>
      <c r="J92" s="133"/>
      <c r="K92" s="131"/>
      <c r="L92" s="132"/>
      <c r="M92" s="133"/>
      <c r="N92" s="131"/>
      <c r="O92" s="132"/>
      <c r="P92" s="133"/>
      <c r="Q92" s="131"/>
      <c r="R92" s="132"/>
      <c r="S92" s="133"/>
      <c r="T92" s="134"/>
      <c r="U92" s="132"/>
      <c r="V92" s="133"/>
      <c r="W92" s="124"/>
      <c r="X92" s="125"/>
      <c r="Y92" s="126"/>
      <c r="Z92" s="131"/>
      <c r="AA92" s="132"/>
      <c r="AB92" s="133"/>
    </row>
    <row r="93" spans="1:28">
      <c r="A93" s="474"/>
      <c r="B93" s="478"/>
      <c r="C93" s="131">
        <f>'05 估算及计划表'!F23</f>
        <v>0</v>
      </c>
      <c r="D93" s="127">
        <f>'05 估算及计划表'!W23</f>
        <v>0</v>
      </c>
      <c r="E93" s="131"/>
      <c r="F93" s="132"/>
      <c r="G93" s="133"/>
      <c r="H93" s="131"/>
      <c r="I93" s="132"/>
      <c r="J93" s="133"/>
      <c r="K93" s="131"/>
      <c r="L93" s="132"/>
      <c r="M93" s="133"/>
      <c r="N93" s="131"/>
      <c r="O93" s="132"/>
      <c r="P93" s="133"/>
      <c r="Q93" s="131"/>
      <c r="R93" s="132"/>
      <c r="S93" s="133"/>
      <c r="T93" s="134"/>
      <c r="U93" s="132"/>
      <c r="V93" s="133"/>
      <c r="W93" s="124"/>
      <c r="X93" s="125"/>
      <c r="Y93" s="126"/>
      <c r="Z93" s="131"/>
      <c r="AA93" s="132"/>
      <c r="AB93" s="133"/>
    </row>
    <row r="94" spans="1:28">
      <c r="A94" s="474"/>
      <c r="B94" s="478"/>
      <c r="C94" s="131">
        <f>'05 估算及计划表'!F24</f>
        <v>0</v>
      </c>
      <c r="D94" s="127">
        <f>'05 估算及计划表'!W24</f>
        <v>0</v>
      </c>
      <c r="E94" s="131"/>
      <c r="F94" s="132"/>
      <c r="G94" s="133"/>
      <c r="H94" s="131"/>
      <c r="I94" s="132"/>
      <c r="J94" s="133"/>
      <c r="K94" s="131"/>
      <c r="L94" s="132"/>
      <c r="M94" s="133"/>
      <c r="N94" s="131"/>
      <c r="O94" s="132"/>
      <c r="P94" s="133"/>
      <c r="Q94" s="131"/>
      <c r="R94" s="132"/>
      <c r="S94" s="133"/>
      <c r="T94" s="134"/>
      <c r="U94" s="132"/>
      <c r="V94" s="133"/>
      <c r="W94" s="124"/>
      <c r="X94" s="125"/>
      <c r="Y94" s="126"/>
      <c r="Z94" s="131"/>
      <c r="AA94" s="132"/>
      <c r="AB94" s="133"/>
    </row>
    <row r="95" spans="1:28" ht="69">
      <c r="A95" s="474"/>
      <c r="B95" s="478" t="s">
        <v>393</v>
      </c>
      <c r="C95" s="148" t="str">
        <f>'05 估算及计划表'!F4</f>
        <v>BSP初始化（CPU初始化、外围设备初始化、数据段初始化、内存初始化，即arch目录下的文件）</v>
      </c>
      <c r="D95" s="127">
        <f>'05 估算及计划表'!X4</f>
        <v>0.25600000000000001</v>
      </c>
      <c r="E95" s="131"/>
      <c r="F95" s="132"/>
      <c r="G95" s="133"/>
      <c r="H95" s="131"/>
      <c r="I95" s="132"/>
      <c r="J95" s="133"/>
      <c r="K95" s="131"/>
      <c r="L95" s="132"/>
      <c r="M95" s="133"/>
      <c r="N95" s="131"/>
      <c r="O95" s="132"/>
      <c r="P95" s="133"/>
      <c r="Q95" s="134"/>
      <c r="R95" s="132"/>
      <c r="S95" s="133"/>
      <c r="T95" s="134">
        <f>D95</f>
        <v>0.25600000000000001</v>
      </c>
      <c r="U95" s="132">
        <v>0.5</v>
      </c>
      <c r="V95" s="133" t="s">
        <v>382</v>
      </c>
      <c r="W95" s="124"/>
      <c r="X95" s="125"/>
      <c r="Y95" s="126"/>
      <c r="Z95" s="134"/>
      <c r="AA95" s="132"/>
      <c r="AB95" s="133"/>
    </row>
    <row r="96" spans="1:28" ht="14.4">
      <c r="A96" s="474"/>
      <c r="B96" s="478"/>
      <c r="C96" s="148" t="str">
        <f>'05 估算及计划表'!F5</f>
        <v>与应用软件的接口函数</v>
      </c>
      <c r="D96" s="127">
        <f>'05 估算及计划表'!X5</f>
        <v>0.48</v>
      </c>
      <c r="E96" s="131"/>
      <c r="F96" s="132"/>
      <c r="G96" s="133"/>
      <c r="H96" s="131"/>
      <c r="I96" s="132"/>
      <c r="J96" s="133"/>
      <c r="K96" s="131"/>
      <c r="L96" s="132"/>
      <c r="M96" s="133"/>
      <c r="N96" s="131"/>
      <c r="O96" s="132"/>
      <c r="P96" s="133"/>
      <c r="Q96" s="134"/>
      <c r="R96" s="132"/>
      <c r="S96" s="133"/>
      <c r="T96" s="134">
        <f>D96</f>
        <v>0.48</v>
      </c>
      <c r="U96" s="132">
        <v>1</v>
      </c>
      <c r="V96" s="133" t="s">
        <v>382</v>
      </c>
      <c r="W96" s="124"/>
      <c r="X96" s="125"/>
      <c r="Y96" s="126"/>
      <c r="Z96" s="134"/>
      <c r="AA96" s="132"/>
      <c r="AB96" s="133"/>
    </row>
    <row r="97" spans="1:28" ht="14.4">
      <c r="A97" s="474"/>
      <c r="B97" s="478"/>
      <c r="C97" s="148" t="str">
        <f>'05 估算及计划表'!F6</f>
        <v>内部看门狗管理</v>
      </c>
      <c r="D97" s="127">
        <f>'05 估算及计划表'!X6</f>
        <v>0.32000000000000006</v>
      </c>
      <c r="E97" s="131"/>
      <c r="F97" s="132"/>
      <c r="G97" s="133"/>
      <c r="H97" s="131"/>
      <c r="I97" s="132"/>
      <c r="J97" s="133"/>
      <c r="K97" s="131"/>
      <c r="L97" s="132"/>
      <c r="M97" s="133"/>
      <c r="N97" s="131"/>
      <c r="O97" s="132"/>
      <c r="P97" s="133"/>
      <c r="Q97" s="134"/>
      <c r="R97" s="132"/>
      <c r="S97" s="133"/>
      <c r="T97" s="134">
        <f>D97</f>
        <v>0.32000000000000006</v>
      </c>
      <c r="U97" s="132">
        <v>1</v>
      </c>
      <c r="V97" s="133" t="s">
        <v>382</v>
      </c>
      <c r="W97" s="124"/>
      <c r="X97" s="125"/>
      <c r="Y97" s="126"/>
      <c r="Z97" s="134"/>
      <c r="AA97" s="132"/>
      <c r="AB97" s="133"/>
    </row>
    <row r="98" spans="1:28" ht="14.4">
      <c r="A98" s="474"/>
      <c r="B98" s="478"/>
      <c r="C98" s="148" t="str">
        <f>'05 估算及计划表'!F7</f>
        <v>切机狗管理</v>
      </c>
      <c r="D98" s="127">
        <f>'05 估算及计划表'!X7</f>
        <v>0.64000000000000012</v>
      </c>
      <c r="E98" s="131"/>
      <c r="F98" s="132"/>
      <c r="G98" s="133"/>
      <c r="H98" s="131"/>
      <c r="I98" s="132"/>
      <c r="J98" s="133"/>
      <c r="K98" s="131"/>
      <c r="L98" s="132"/>
      <c r="M98" s="133"/>
      <c r="N98" s="131"/>
      <c r="O98" s="132"/>
      <c r="P98" s="133"/>
      <c r="Q98" s="134"/>
      <c r="R98" s="132"/>
      <c r="S98" s="133"/>
      <c r="T98" s="134">
        <f>D98</f>
        <v>0.64000000000000012</v>
      </c>
      <c r="U98" s="132">
        <v>1.5</v>
      </c>
      <c r="V98" s="133" t="s">
        <v>382</v>
      </c>
      <c r="W98" s="124"/>
      <c r="X98" s="125"/>
      <c r="Y98" s="126"/>
      <c r="Z98" s="134"/>
      <c r="AA98" s="132"/>
      <c r="AB98" s="133"/>
    </row>
    <row r="99" spans="1:28" ht="27.6">
      <c r="A99" s="474"/>
      <c r="B99" s="478"/>
      <c r="C99" s="148" t="str">
        <f>'05 估算及计划表'!F8</f>
        <v>陷阱管理（包括外部中断）</v>
      </c>
      <c r="D99" s="127">
        <f>'05 估算及计划表'!X8</f>
        <v>1.216</v>
      </c>
      <c r="E99" s="131"/>
      <c r="F99" s="132"/>
      <c r="G99" s="133"/>
      <c r="H99" s="131"/>
      <c r="I99" s="132"/>
      <c r="J99" s="133"/>
      <c r="K99" s="131"/>
      <c r="L99" s="132"/>
      <c r="M99" s="133"/>
      <c r="N99" s="131"/>
      <c r="O99" s="132"/>
      <c r="P99" s="133"/>
      <c r="Q99" s="134"/>
      <c r="R99" s="132"/>
      <c r="S99" s="133"/>
      <c r="T99" s="134">
        <f>D99</f>
        <v>1.216</v>
      </c>
      <c r="U99" s="132">
        <v>1.2</v>
      </c>
      <c r="V99" s="133" t="s">
        <v>382</v>
      </c>
      <c r="W99" s="124"/>
      <c r="X99" s="125"/>
      <c r="Y99" s="126"/>
      <c r="Z99" s="131"/>
      <c r="AA99" s="132"/>
      <c r="AB99" s="133"/>
    </row>
    <row r="100" spans="1:28">
      <c r="A100" s="474"/>
      <c r="B100" s="478"/>
      <c r="C100" s="148" t="str">
        <f>'05 估算及计划表'!F9</f>
        <v>在轨维护功能</v>
      </c>
      <c r="D100" s="127">
        <f>'05 估算及计划表'!X9</f>
        <v>0</v>
      </c>
      <c r="E100" s="131"/>
      <c r="F100" s="132"/>
      <c r="G100" s="133"/>
      <c r="H100" s="131"/>
      <c r="I100" s="132"/>
      <c r="J100" s="133"/>
      <c r="K100" s="131"/>
      <c r="L100" s="132"/>
      <c r="M100" s="133"/>
      <c r="N100" s="131"/>
      <c r="O100" s="132"/>
      <c r="P100" s="133"/>
      <c r="Q100" s="134"/>
      <c r="R100" s="132"/>
      <c r="S100" s="133"/>
      <c r="T100" s="134"/>
      <c r="U100" s="132"/>
      <c r="V100" s="133"/>
      <c r="W100" s="124"/>
      <c r="X100" s="125"/>
      <c r="Y100" s="126"/>
      <c r="Z100" s="131"/>
      <c r="AA100" s="132"/>
      <c r="AB100" s="133"/>
    </row>
    <row r="101" spans="1:28">
      <c r="A101" s="474"/>
      <c r="B101" s="478"/>
      <c r="C101" s="148" t="str">
        <f>'05 估算及计划表'!F10</f>
        <v>EEPROM管理</v>
      </c>
      <c r="D101" s="127">
        <f>'05 估算及计划表'!X10</f>
        <v>0</v>
      </c>
      <c r="E101" s="131"/>
      <c r="F101" s="132"/>
      <c r="G101" s="133"/>
      <c r="H101" s="131"/>
      <c r="I101" s="132"/>
      <c r="J101" s="133"/>
      <c r="K101" s="131"/>
      <c r="L101" s="132"/>
      <c r="M101" s="133"/>
      <c r="N101" s="131"/>
      <c r="O101" s="132"/>
      <c r="P101" s="133"/>
      <c r="Q101" s="134"/>
      <c r="R101" s="132"/>
      <c r="S101" s="133"/>
      <c r="T101" s="134"/>
      <c r="U101" s="132"/>
      <c r="V101" s="133"/>
      <c r="W101" s="124"/>
      <c r="X101" s="125"/>
      <c r="Y101" s="126"/>
      <c r="Z101" s="134"/>
      <c r="AA101" s="132"/>
      <c r="AB101" s="133"/>
    </row>
    <row r="102" spans="1:28">
      <c r="A102" s="474"/>
      <c r="B102" s="478"/>
      <c r="C102" s="148" t="str">
        <f>'05 估算及计划表'!F11</f>
        <v>监控引导功能</v>
      </c>
      <c r="D102" s="127">
        <f>'05 估算及计划表'!X11</f>
        <v>0</v>
      </c>
      <c r="E102" s="131"/>
      <c r="F102" s="132"/>
      <c r="G102" s="133"/>
      <c r="H102" s="131"/>
      <c r="I102" s="132"/>
      <c r="J102" s="133"/>
      <c r="K102" s="131"/>
      <c r="L102" s="132"/>
      <c r="M102" s="133"/>
      <c r="N102" s="131"/>
      <c r="O102" s="132"/>
      <c r="P102" s="133"/>
      <c r="Q102" s="134"/>
      <c r="R102" s="132"/>
      <c r="S102" s="133"/>
      <c r="T102" s="134"/>
      <c r="U102" s="132"/>
      <c r="V102" s="133"/>
      <c r="W102" s="124"/>
      <c r="X102" s="125"/>
      <c r="Y102" s="126"/>
      <c r="Z102" s="134"/>
      <c r="AA102" s="132"/>
      <c r="AB102" s="133"/>
    </row>
    <row r="103" spans="1:28">
      <c r="A103" s="474"/>
      <c r="B103" s="478"/>
      <c r="C103" s="148" t="str">
        <f>'05 估算及计划表'!F12</f>
        <v>程序加载功能</v>
      </c>
      <c r="D103" s="127">
        <f>'05 估算及计划表'!X12</f>
        <v>0</v>
      </c>
      <c r="E103" s="131"/>
      <c r="F103" s="132"/>
      <c r="G103" s="133"/>
      <c r="H103" s="131"/>
      <c r="I103" s="132"/>
      <c r="J103" s="133"/>
      <c r="K103" s="131"/>
      <c r="L103" s="132"/>
      <c r="M103" s="133"/>
      <c r="N103" s="131"/>
      <c r="O103" s="132"/>
      <c r="P103" s="133"/>
      <c r="Q103" s="134"/>
      <c r="R103" s="132"/>
      <c r="S103" s="133"/>
      <c r="T103" s="134"/>
      <c r="U103" s="132"/>
      <c r="V103" s="133"/>
      <c r="W103" s="124"/>
      <c r="X103" s="125"/>
      <c r="Y103" s="126"/>
      <c r="Z103" s="134"/>
      <c r="AA103" s="132"/>
      <c r="AB103" s="133"/>
    </row>
    <row r="104" spans="1:28">
      <c r="A104" s="474"/>
      <c r="B104" s="478"/>
      <c r="C104" s="148">
        <f>'05 估算及计划表'!F13</f>
        <v>0</v>
      </c>
      <c r="D104" s="127">
        <f>'05 估算及计划表'!X13</f>
        <v>0</v>
      </c>
      <c r="E104" s="131"/>
      <c r="F104" s="132"/>
      <c r="G104" s="133"/>
      <c r="H104" s="131"/>
      <c r="I104" s="132"/>
      <c r="J104" s="133"/>
      <c r="K104" s="131"/>
      <c r="L104" s="132"/>
      <c r="M104" s="133"/>
      <c r="N104" s="131"/>
      <c r="O104" s="132"/>
      <c r="P104" s="133"/>
      <c r="Q104" s="134"/>
      <c r="R104" s="132"/>
      <c r="S104" s="133"/>
      <c r="T104" s="134"/>
      <c r="U104" s="132"/>
      <c r="V104" s="133"/>
      <c r="W104" s="124"/>
      <c r="X104" s="125"/>
      <c r="Y104" s="126"/>
      <c r="Z104" s="134"/>
      <c r="AA104" s="132"/>
      <c r="AB104" s="133"/>
    </row>
    <row r="105" spans="1:28">
      <c r="A105" s="474"/>
      <c r="B105" s="478"/>
      <c r="C105" s="148">
        <f>'05 估算及计划表'!F14</f>
        <v>0</v>
      </c>
      <c r="D105" s="127">
        <f>'05 估算及计划表'!X14</f>
        <v>0</v>
      </c>
      <c r="E105" s="131"/>
      <c r="F105" s="132"/>
      <c r="G105" s="133"/>
      <c r="H105" s="131"/>
      <c r="I105" s="132"/>
      <c r="J105" s="133"/>
      <c r="K105" s="131"/>
      <c r="L105" s="132"/>
      <c r="M105" s="133"/>
      <c r="N105" s="131"/>
      <c r="O105" s="132"/>
      <c r="P105" s="133"/>
      <c r="Q105" s="134"/>
      <c r="R105" s="132"/>
      <c r="S105" s="133"/>
      <c r="T105" s="134"/>
      <c r="U105" s="132"/>
      <c r="V105" s="133"/>
      <c r="W105" s="124"/>
      <c r="X105" s="125"/>
      <c r="Y105" s="126"/>
      <c r="Z105" s="131"/>
      <c r="AA105" s="132"/>
      <c r="AB105" s="133"/>
    </row>
    <row r="106" spans="1:28">
      <c r="A106" s="474"/>
      <c r="B106" s="478"/>
      <c r="C106" s="148">
        <f>'05 估算及计划表'!F15</f>
        <v>0</v>
      </c>
      <c r="D106" s="127">
        <f>'05 估算及计划表'!X15</f>
        <v>0</v>
      </c>
      <c r="E106" s="131"/>
      <c r="F106" s="132"/>
      <c r="G106" s="133"/>
      <c r="H106" s="131"/>
      <c r="I106" s="132"/>
      <c r="J106" s="133"/>
      <c r="K106" s="131"/>
      <c r="L106" s="132"/>
      <c r="M106" s="133"/>
      <c r="N106" s="131"/>
      <c r="O106" s="132"/>
      <c r="P106" s="133"/>
      <c r="Q106" s="134"/>
      <c r="R106" s="132"/>
      <c r="S106" s="133"/>
      <c r="T106" s="134"/>
      <c r="U106" s="132"/>
      <c r="V106" s="133"/>
      <c r="W106" s="124"/>
      <c r="X106" s="125"/>
      <c r="Y106" s="126"/>
      <c r="Z106" s="131"/>
      <c r="AA106" s="132"/>
      <c r="AB106" s="133"/>
    </row>
    <row r="107" spans="1:28">
      <c r="A107" s="474"/>
      <c r="B107" s="478"/>
      <c r="C107" s="148">
        <f>'05 估算及计划表'!F16</f>
        <v>0</v>
      </c>
      <c r="D107" s="127">
        <f>'05 估算及计划表'!X16</f>
        <v>0</v>
      </c>
      <c r="E107" s="131"/>
      <c r="F107" s="132"/>
      <c r="G107" s="133"/>
      <c r="H107" s="131"/>
      <c r="I107" s="132"/>
      <c r="J107" s="133"/>
      <c r="K107" s="131"/>
      <c r="L107" s="132"/>
      <c r="M107" s="133"/>
      <c r="N107" s="131"/>
      <c r="O107" s="132"/>
      <c r="P107" s="133"/>
      <c r="Q107" s="134"/>
      <c r="R107" s="132"/>
      <c r="S107" s="133"/>
      <c r="T107" s="134"/>
      <c r="U107" s="132"/>
      <c r="V107" s="133"/>
      <c r="W107" s="124"/>
      <c r="X107" s="125"/>
      <c r="Y107" s="126"/>
      <c r="Z107" s="131"/>
      <c r="AA107" s="132"/>
      <c r="AB107" s="133"/>
    </row>
    <row r="108" spans="1:28">
      <c r="A108" s="474"/>
      <c r="B108" s="478"/>
      <c r="C108" s="148">
        <f>'05 估算及计划表'!F17</f>
        <v>0</v>
      </c>
      <c r="D108" s="127">
        <f>'05 估算及计划表'!X17</f>
        <v>0</v>
      </c>
      <c r="E108" s="131"/>
      <c r="F108" s="132"/>
      <c r="G108" s="133"/>
      <c r="H108" s="131"/>
      <c r="I108" s="132"/>
      <c r="J108" s="133"/>
      <c r="K108" s="131"/>
      <c r="L108" s="132"/>
      <c r="M108" s="133"/>
      <c r="N108" s="131"/>
      <c r="O108" s="132"/>
      <c r="P108" s="133"/>
      <c r="Q108" s="134"/>
      <c r="R108" s="132"/>
      <c r="S108" s="133"/>
      <c r="T108" s="134"/>
      <c r="U108" s="132"/>
      <c r="V108" s="133"/>
      <c r="W108" s="124"/>
      <c r="X108" s="125"/>
      <c r="Y108" s="126"/>
      <c r="Z108" s="131"/>
      <c r="AA108" s="132"/>
      <c r="AB108" s="133"/>
    </row>
    <row r="109" spans="1:28">
      <c r="A109" s="474"/>
      <c r="B109" s="478"/>
      <c r="C109" s="148">
        <f>'05 估算及计划表'!F18</f>
        <v>0</v>
      </c>
      <c r="D109" s="127">
        <f>'05 估算及计划表'!X18</f>
        <v>0</v>
      </c>
      <c r="E109" s="131"/>
      <c r="F109" s="132"/>
      <c r="G109" s="133"/>
      <c r="H109" s="131"/>
      <c r="I109" s="132"/>
      <c r="J109" s="133"/>
      <c r="K109" s="131"/>
      <c r="L109" s="132"/>
      <c r="M109" s="133"/>
      <c r="N109" s="131"/>
      <c r="O109" s="132"/>
      <c r="P109" s="133"/>
      <c r="Q109" s="134"/>
      <c r="R109" s="132"/>
      <c r="S109" s="133"/>
      <c r="T109" s="134"/>
      <c r="U109" s="132"/>
      <c r="V109" s="133"/>
      <c r="W109" s="124"/>
      <c r="X109" s="125"/>
      <c r="Y109" s="126"/>
      <c r="Z109" s="131"/>
      <c r="AA109" s="132"/>
      <c r="AB109" s="133"/>
    </row>
    <row r="110" spans="1:28">
      <c r="A110" s="474"/>
      <c r="B110" s="478"/>
      <c r="C110" s="148">
        <f>'05 估算及计划表'!F19</f>
        <v>0</v>
      </c>
      <c r="D110" s="127">
        <f>'05 估算及计划表'!X19</f>
        <v>0</v>
      </c>
      <c r="E110" s="131"/>
      <c r="F110" s="132"/>
      <c r="G110" s="133"/>
      <c r="H110" s="131"/>
      <c r="I110" s="132"/>
      <c r="J110" s="133"/>
      <c r="K110" s="131"/>
      <c r="L110" s="132"/>
      <c r="M110" s="133"/>
      <c r="N110" s="131"/>
      <c r="O110" s="132"/>
      <c r="P110" s="133"/>
      <c r="Q110" s="134"/>
      <c r="R110" s="132"/>
      <c r="S110" s="133"/>
      <c r="T110" s="134"/>
      <c r="U110" s="132"/>
      <c r="V110" s="133"/>
      <c r="W110" s="124"/>
      <c r="X110" s="125"/>
      <c r="Y110" s="126"/>
      <c r="Z110" s="134"/>
      <c r="AA110" s="132"/>
      <c r="AB110" s="133"/>
    </row>
    <row r="111" spans="1:28">
      <c r="A111" s="474"/>
      <c r="B111" s="478"/>
      <c r="C111" s="148">
        <f>'05 估算及计划表'!F20</f>
        <v>0</v>
      </c>
      <c r="D111" s="127">
        <f>'05 估算及计划表'!X20</f>
        <v>0</v>
      </c>
      <c r="E111" s="131"/>
      <c r="F111" s="132"/>
      <c r="G111" s="133"/>
      <c r="H111" s="131"/>
      <c r="I111" s="132"/>
      <c r="J111" s="133"/>
      <c r="K111" s="131"/>
      <c r="L111" s="132"/>
      <c r="M111" s="133"/>
      <c r="N111" s="131"/>
      <c r="O111" s="132"/>
      <c r="P111" s="133"/>
      <c r="Q111" s="134"/>
      <c r="R111" s="132"/>
      <c r="S111" s="133"/>
      <c r="T111" s="134"/>
      <c r="U111" s="132"/>
      <c r="V111" s="133"/>
      <c r="W111" s="124"/>
      <c r="X111" s="125"/>
      <c r="Y111" s="126"/>
      <c r="Z111" s="134"/>
      <c r="AA111" s="132"/>
      <c r="AB111" s="133"/>
    </row>
    <row r="112" spans="1:28">
      <c r="A112" s="474"/>
      <c r="B112" s="478"/>
      <c r="C112" s="148">
        <f>'05 估算及计划表'!F21</f>
        <v>0</v>
      </c>
      <c r="D112" s="127">
        <f>'05 估算及计划表'!X21</f>
        <v>0</v>
      </c>
      <c r="E112" s="131"/>
      <c r="F112" s="132"/>
      <c r="G112" s="133"/>
      <c r="H112" s="131"/>
      <c r="I112" s="132"/>
      <c r="J112" s="133"/>
      <c r="K112" s="131"/>
      <c r="L112" s="132"/>
      <c r="M112" s="133"/>
      <c r="N112" s="131"/>
      <c r="O112" s="132"/>
      <c r="P112" s="133"/>
      <c r="Q112" s="134"/>
      <c r="R112" s="132"/>
      <c r="S112" s="133"/>
      <c r="T112" s="134"/>
      <c r="U112" s="132"/>
      <c r="V112" s="133"/>
      <c r="W112" s="124"/>
      <c r="X112" s="125"/>
      <c r="Y112" s="126"/>
      <c r="Z112" s="131"/>
      <c r="AA112" s="132"/>
      <c r="AB112" s="133"/>
    </row>
    <row r="113" spans="1:28">
      <c r="A113" s="474"/>
      <c r="B113" s="478"/>
      <c r="C113" s="148">
        <f>'05 估算及计划表'!F22</f>
        <v>0</v>
      </c>
      <c r="D113" s="127">
        <f>'05 估算及计划表'!X22</f>
        <v>0</v>
      </c>
      <c r="E113" s="131"/>
      <c r="F113" s="132"/>
      <c r="G113" s="133"/>
      <c r="H113" s="131"/>
      <c r="I113" s="132"/>
      <c r="J113" s="133"/>
      <c r="K113" s="131"/>
      <c r="L113" s="132"/>
      <c r="M113" s="133"/>
      <c r="N113" s="131"/>
      <c r="O113" s="132"/>
      <c r="P113" s="133"/>
      <c r="Q113" s="131"/>
      <c r="R113" s="132"/>
      <c r="S113" s="133"/>
      <c r="T113" s="134"/>
      <c r="U113" s="132"/>
      <c r="V113" s="133"/>
      <c r="W113" s="124"/>
      <c r="X113" s="125"/>
      <c r="Y113" s="126"/>
      <c r="Z113" s="131"/>
      <c r="AA113" s="132"/>
      <c r="AB113" s="133"/>
    </row>
    <row r="114" spans="1:28">
      <c r="A114" s="474"/>
      <c r="B114" s="478"/>
      <c r="C114" s="148">
        <f>'05 估算及计划表'!F23</f>
        <v>0</v>
      </c>
      <c r="D114" s="127">
        <f>'05 估算及计划表'!X23</f>
        <v>0</v>
      </c>
      <c r="E114" s="131"/>
      <c r="F114" s="132"/>
      <c r="G114" s="133"/>
      <c r="H114" s="131"/>
      <c r="I114" s="132"/>
      <c r="J114" s="133"/>
      <c r="K114" s="131"/>
      <c r="L114" s="132"/>
      <c r="M114" s="133"/>
      <c r="N114" s="131"/>
      <c r="O114" s="132"/>
      <c r="P114" s="133"/>
      <c r="Q114" s="131"/>
      <c r="R114" s="132"/>
      <c r="S114" s="133"/>
      <c r="T114" s="134"/>
      <c r="U114" s="132"/>
      <c r="V114" s="133"/>
      <c r="W114" s="124"/>
      <c r="X114" s="125"/>
      <c r="Y114" s="126"/>
      <c r="Z114" s="131"/>
      <c r="AA114" s="132"/>
      <c r="AB114" s="133"/>
    </row>
    <row r="115" spans="1:28">
      <c r="A115" s="474"/>
      <c r="B115" s="478"/>
      <c r="C115" s="148">
        <f>'05 估算及计划表'!F24</f>
        <v>0</v>
      </c>
      <c r="D115" s="127">
        <f>'05 估算及计划表'!X24</f>
        <v>0</v>
      </c>
      <c r="E115" s="131"/>
      <c r="F115" s="132"/>
      <c r="G115" s="133"/>
      <c r="H115" s="131"/>
      <c r="I115" s="132"/>
      <c r="J115" s="133"/>
      <c r="K115" s="131"/>
      <c r="L115" s="132"/>
      <c r="M115" s="133"/>
      <c r="N115" s="131"/>
      <c r="O115" s="132"/>
      <c r="P115" s="133"/>
      <c r="Q115" s="131"/>
      <c r="R115" s="132"/>
      <c r="S115" s="133"/>
      <c r="T115" s="134"/>
      <c r="U115" s="132"/>
      <c r="V115" s="133"/>
      <c r="W115" s="124"/>
      <c r="X115" s="125"/>
      <c r="Y115" s="126"/>
      <c r="Z115" s="131"/>
      <c r="AA115" s="132"/>
      <c r="AB115" s="133"/>
    </row>
    <row r="116" spans="1:28" ht="69">
      <c r="A116" s="475" t="s">
        <v>394</v>
      </c>
      <c r="B116" s="479" t="s">
        <v>395</v>
      </c>
      <c r="C116" s="149" t="str">
        <f>'05 估算及计划表'!F4</f>
        <v>BSP初始化（CPU初始化、外围设备初始化、数据段初始化、内存初始化，即arch目录下的文件）</v>
      </c>
      <c r="D116" s="127">
        <f>'05 估算及计划表'!Y4</f>
        <v>0.76800000000000002</v>
      </c>
      <c r="E116" s="131"/>
      <c r="F116" s="132"/>
      <c r="G116" s="133"/>
      <c r="H116" s="131"/>
      <c r="I116" s="132"/>
      <c r="J116" s="133"/>
      <c r="K116" s="131"/>
      <c r="L116" s="132"/>
      <c r="M116" s="133"/>
      <c r="N116" s="131"/>
      <c r="O116" s="132"/>
      <c r="P116" s="133"/>
      <c r="Q116" s="131"/>
      <c r="R116" s="132"/>
      <c r="S116" s="133"/>
      <c r="T116" s="131"/>
      <c r="U116" s="132"/>
      <c r="V116" s="133"/>
      <c r="W116" s="134">
        <f t="shared" ref="W116:W120" si="24">D116</f>
        <v>0.76800000000000002</v>
      </c>
      <c r="X116" s="132">
        <v>1</v>
      </c>
      <c r="Y116" s="133" t="s">
        <v>382</v>
      </c>
      <c r="Z116" s="134"/>
      <c r="AA116" s="132"/>
      <c r="AB116" s="133"/>
    </row>
    <row r="117" spans="1:28" ht="14.4">
      <c r="A117" s="476"/>
      <c r="B117" s="479"/>
      <c r="C117" s="149" t="str">
        <f>'05 估算及计划表'!F5</f>
        <v>与应用软件的接口函数</v>
      </c>
      <c r="D117" s="127">
        <f>'05 估算及计划表'!Y5</f>
        <v>1.44</v>
      </c>
      <c r="E117" s="131"/>
      <c r="F117" s="132"/>
      <c r="G117" s="133"/>
      <c r="H117" s="131"/>
      <c r="I117" s="132"/>
      <c r="J117" s="133"/>
      <c r="K117" s="131"/>
      <c r="L117" s="132"/>
      <c r="M117" s="133"/>
      <c r="N117" s="131"/>
      <c r="O117" s="132"/>
      <c r="P117" s="133"/>
      <c r="Q117" s="131"/>
      <c r="R117" s="132"/>
      <c r="S117" s="133"/>
      <c r="T117" s="131"/>
      <c r="U117" s="132"/>
      <c r="V117" s="133"/>
      <c r="W117" s="134">
        <f t="shared" si="24"/>
        <v>1.44</v>
      </c>
      <c r="X117" s="132">
        <v>1</v>
      </c>
      <c r="Y117" s="133" t="s">
        <v>382</v>
      </c>
      <c r="Z117" s="134"/>
      <c r="AA117" s="132"/>
      <c r="AB117" s="133"/>
    </row>
    <row r="118" spans="1:28" ht="14.4">
      <c r="A118" s="476"/>
      <c r="B118" s="479"/>
      <c r="C118" s="149" t="str">
        <f>'05 估算及计划表'!F6</f>
        <v>内部看门狗管理</v>
      </c>
      <c r="D118" s="127">
        <f>'05 估算及计划表'!Y6</f>
        <v>0.96</v>
      </c>
      <c r="E118" s="131"/>
      <c r="F118" s="132"/>
      <c r="G118" s="133"/>
      <c r="H118" s="131"/>
      <c r="I118" s="132"/>
      <c r="J118" s="133"/>
      <c r="K118" s="131"/>
      <c r="L118" s="132"/>
      <c r="M118" s="133"/>
      <c r="N118" s="131"/>
      <c r="O118" s="132"/>
      <c r="P118" s="133"/>
      <c r="Q118" s="131"/>
      <c r="R118" s="132"/>
      <c r="S118" s="133"/>
      <c r="T118" s="131"/>
      <c r="U118" s="132"/>
      <c r="V118" s="133"/>
      <c r="W118" s="134">
        <f t="shared" si="24"/>
        <v>0.96</v>
      </c>
      <c r="X118" s="132">
        <v>2</v>
      </c>
      <c r="Y118" s="133" t="s">
        <v>382</v>
      </c>
      <c r="Z118" s="134"/>
      <c r="AA118" s="132"/>
      <c r="AB118" s="133"/>
    </row>
    <row r="119" spans="1:28" ht="14.4">
      <c r="A119" s="476"/>
      <c r="B119" s="479"/>
      <c r="C119" s="149" t="str">
        <f>'05 估算及计划表'!F7</f>
        <v>切机狗管理</v>
      </c>
      <c r="D119" s="127">
        <f>'05 估算及计划表'!Y7</f>
        <v>1.92</v>
      </c>
      <c r="E119" s="131"/>
      <c r="F119" s="132"/>
      <c r="G119" s="133"/>
      <c r="H119" s="131"/>
      <c r="I119" s="132"/>
      <c r="J119" s="133"/>
      <c r="K119" s="131"/>
      <c r="L119" s="132"/>
      <c r="M119" s="133"/>
      <c r="N119" s="131"/>
      <c r="O119" s="132"/>
      <c r="P119" s="133"/>
      <c r="Q119" s="131"/>
      <c r="R119" s="132"/>
      <c r="S119" s="133"/>
      <c r="T119" s="131"/>
      <c r="U119" s="132"/>
      <c r="V119" s="133"/>
      <c r="W119" s="134">
        <f t="shared" si="24"/>
        <v>1.92</v>
      </c>
      <c r="X119" s="132">
        <v>2</v>
      </c>
      <c r="Y119" s="133" t="s">
        <v>382</v>
      </c>
      <c r="Z119" s="134"/>
      <c r="AA119" s="132"/>
      <c r="AB119" s="133"/>
    </row>
    <row r="120" spans="1:28" ht="27.6">
      <c r="A120" s="476"/>
      <c r="B120" s="479"/>
      <c r="C120" s="149" t="str">
        <f>'05 估算及计划表'!F8</f>
        <v>陷阱管理（包括外部中断）</v>
      </c>
      <c r="D120" s="127">
        <f>'05 估算及计划表'!Y8</f>
        <v>3.6480000000000006</v>
      </c>
      <c r="E120" s="131"/>
      <c r="F120" s="132"/>
      <c r="G120" s="133"/>
      <c r="H120" s="131"/>
      <c r="I120" s="132"/>
      <c r="J120" s="133"/>
      <c r="K120" s="131"/>
      <c r="L120" s="132"/>
      <c r="M120" s="133"/>
      <c r="N120" s="131"/>
      <c r="O120" s="132"/>
      <c r="P120" s="133"/>
      <c r="Q120" s="131"/>
      <c r="R120" s="132"/>
      <c r="S120" s="133"/>
      <c r="T120" s="131"/>
      <c r="U120" s="132"/>
      <c r="V120" s="133"/>
      <c r="W120" s="134">
        <f t="shared" si="24"/>
        <v>3.6480000000000006</v>
      </c>
      <c r="X120" s="132">
        <v>3</v>
      </c>
      <c r="Y120" s="133" t="s">
        <v>382</v>
      </c>
      <c r="Z120" s="131"/>
      <c r="AA120" s="132"/>
      <c r="AB120" s="133"/>
    </row>
    <row r="121" spans="1:28">
      <c r="A121" s="476"/>
      <c r="B121" s="479"/>
      <c r="C121" s="149" t="str">
        <f>'05 估算及计划表'!F9</f>
        <v>在轨维护功能</v>
      </c>
      <c r="D121" s="127">
        <f>'05 估算及计划表'!Y9</f>
        <v>0</v>
      </c>
      <c r="E121" s="131"/>
      <c r="F121" s="132"/>
      <c r="G121" s="133"/>
      <c r="H121" s="131"/>
      <c r="I121" s="132"/>
      <c r="J121" s="133"/>
      <c r="K121" s="131"/>
      <c r="L121" s="132"/>
      <c r="M121" s="133"/>
      <c r="N121" s="131"/>
      <c r="O121" s="132"/>
      <c r="P121" s="133"/>
      <c r="Q121" s="131"/>
      <c r="R121" s="132"/>
      <c r="S121" s="133"/>
      <c r="T121" s="131"/>
      <c r="U121" s="132"/>
      <c r="V121" s="133"/>
      <c r="W121" s="134"/>
      <c r="X121" s="132"/>
      <c r="Y121" s="133"/>
      <c r="Z121" s="131"/>
      <c r="AA121" s="132"/>
      <c r="AB121" s="133"/>
    </row>
    <row r="122" spans="1:28">
      <c r="A122" s="476"/>
      <c r="B122" s="479"/>
      <c r="C122" s="149" t="str">
        <f>'05 估算及计划表'!F10</f>
        <v>EEPROM管理</v>
      </c>
      <c r="D122" s="127">
        <f>'05 估算及计划表'!Y10</f>
        <v>0</v>
      </c>
      <c r="E122" s="131"/>
      <c r="F122" s="132"/>
      <c r="G122" s="133"/>
      <c r="H122" s="131"/>
      <c r="I122" s="132"/>
      <c r="J122" s="133"/>
      <c r="K122" s="131"/>
      <c r="L122" s="132"/>
      <c r="M122" s="133"/>
      <c r="N122" s="131"/>
      <c r="O122" s="132"/>
      <c r="P122" s="133"/>
      <c r="Q122" s="131"/>
      <c r="R122" s="132"/>
      <c r="S122" s="133"/>
      <c r="T122" s="131"/>
      <c r="U122" s="132"/>
      <c r="V122" s="133"/>
      <c r="W122" s="134"/>
      <c r="X122" s="132"/>
      <c r="Y122" s="133"/>
      <c r="Z122" s="131"/>
      <c r="AA122" s="132"/>
      <c r="AB122" s="133"/>
    </row>
    <row r="123" spans="1:28">
      <c r="A123" s="476"/>
      <c r="B123" s="479"/>
      <c r="C123" s="149" t="str">
        <f>'05 估算及计划表'!F11</f>
        <v>监控引导功能</v>
      </c>
      <c r="D123" s="127">
        <f>'05 估算及计划表'!Y11</f>
        <v>0</v>
      </c>
      <c r="E123" s="131"/>
      <c r="F123" s="132"/>
      <c r="G123" s="133"/>
      <c r="H123" s="131"/>
      <c r="I123" s="132"/>
      <c r="J123" s="133"/>
      <c r="K123" s="131"/>
      <c r="L123" s="132"/>
      <c r="M123" s="133"/>
      <c r="N123" s="131"/>
      <c r="O123" s="132"/>
      <c r="P123" s="133"/>
      <c r="Q123" s="131"/>
      <c r="R123" s="132"/>
      <c r="S123" s="133"/>
      <c r="T123" s="131"/>
      <c r="U123" s="132"/>
      <c r="V123" s="133"/>
      <c r="W123" s="134"/>
      <c r="X123" s="132"/>
      <c r="Y123" s="133"/>
      <c r="Z123" s="134"/>
      <c r="AA123" s="132"/>
      <c r="AB123" s="133"/>
    </row>
    <row r="124" spans="1:28">
      <c r="A124" s="476"/>
      <c r="B124" s="479"/>
      <c r="C124" s="149" t="str">
        <f>'05 估算及计划表'!F12</f>
        <v>程序加载功能</v>
      </c>
      <c r="D124" s="127">
        <f>'05 估算及计划表'!Y12</f>
        <v>0</v>
      </c>
      <c r="E124" s="131"/>
      <c r="F124" s="132"/>
      <c r="G124" s="133"/>
      <c r="H124" s="131"/>
      <c r="I124" s="132"/>
      <c r="J124" s="133"/>
      <c r="K124" s="131"/>
      <c r="L124" s="132"/>
      <c r="M124" s="133"/>
      <c r="N124" s="131"/>
      <c r="O124" s="132"/>
      <c r="P124" s="133"/>
      <c r="Q124" s="131"/>
      <c r="R124" s="132"/>
      <c r="S124" s="133"/>
      <c r="T124" s="131"/>
      <c r="U124" s="132"/>
      <c r="V124" s="133"/>
      <c r="W124" s="134"/>
      <c r="X124" s="132"/>
      <c r="Y124" s="133"/>
      <c r="Z124" s="134"/>
      <c r="AA124" s="132"/>
      <c r="AB124" s="133"/>
    </row>
    <row r="125" spans="1:28">
      <c r="A125" s="476"/>
      <c r="B125" s="479"/>
      <c r="C125" s="149">
        <f>'05 估算及计划表'!F13</f>
        <v>0</v>
      </c>
      <c r="D125" s="127">
        <f>'05 估算及计划表'!Y13</f>
        <v>0</v>
      </c>
      <c r="E125" s="131"/>
      <c r="F125" s="132"/>
      <c r="G125" s="133"/>
      <c r="H125" s="131"/>
      <c r="I125" s="132"/>
      <c r="J125" s="133"/>
      <c r="K125" s="131"/>
      <c r="L125" s="132"/>
      <c r="M125" s="133"/>
      <c r="N125" s="131"/>
      <c r="O125" s="132"/>
      <c r="P125" s="133"/>
      <c r="Q125" s="131"/>
      <c r="R125" s="132"/>
      <c r="S125" s="133"/>
      <c r="T125" s="131"/>
      <c r="U125" s="132"/>
      <c r="V125" s="133"/>
      <c r="W125" s="134"/>
      <c r="X125" s="132"/>
      <c r="Y125" s="133"/>
      <c r="Z125" s="134"/>
      <c r="AA125" s="132"/>
      <c r="AB125" s="133"/>
    </row>
    <row r="126" spans="1:28">
      <c r="A126" s="476"/>
      <c r="B126" s="479"/>
      <c r="C126" s="149">
        <f>'05 估算及计划表'!F14</f>
        <v>0</v>
      </c>
      <c r="D126" s="127">
        <f>'05 估算及计划表'!Y14</f>
        <v>0</v>
      </c>
      <c r="E126" s="131"/>
      <c r="F126" s="132"/>
      <c r="G126" s="133"/>
      <c r="H126" s="131"/>
      <c r="I126" s="132"/>
      <c r="J126" s="133"/>
      <c r="K126" s="131"/>
      <c r="L126" s="132"/>
      <c r="M126" s="133"/>
      <c r="N126" s="131"/>
      <c r="O126" s="132"/>
      <c r="P126" s="133"/>
      <c r="Q126" s="131"/>
      <c r="R126" s="132"/>
      <c r="S126" s="133"/>
      <c r="T126" s="131"/>
      <c r="U126" s="132"/>
      <c r="V126" s="133"/>
      <c r="W126" s="131"/>
      <c r="X126" s="132"/>
      <c r="Y126" s="133"/>
      <c r="Z126" s="134"/>
      <c r="AA126" s="132"/>
      <c r="AB126" s="133"/>
    </row>
    <row r="127" spans="1:28">
      <c r="A127" s="476"/>
      <c r="B127" s="479"/>
      <c r="C127" s="149">
        <f>'05 估算及计划表'!F15</f>
        <v>0</v>
      </c>
      <c r="D127" s="127">
        <f>'05 估算及计划表'!Y15</f>
        <v>0</v>
      </c>
      <c r="E127" s="131"/>
      <c r="F127" s="132"/>
      <c r="G127" s="133"/>
      <c r="H127" s="131"/>
      <c r="I127" s="132"/>
      <c r="J127" s="133"/>
      <c r="K127" s="131"/>
      <c r="L127" s="132"/>
      <c r="M127" s="133"/>
      <c r="N127" s="131"/>
      <c r="O127" s="132"/>
      <c r="P127" s="133"/>
      <c r="Q127" s="131"/>
      <c r="R127" s="132"/>
      <c r="S127" s="133"/>
      <c r="T127" s="131"/>
      <c r="U127" s="132"/>
      <c r="V127" s="133"/>
      <c r="W127" s="131"/>
      <c r="X127" s="132"/>
      <c r="Y127" s="133"/>
      <c r="Z127" s="134"/>
      <c r="AA127" s="132"/>
      <c r="AB127" s="133"/>
    </row>
    <row r="128" spans="1:28">
      <c r="A128" s="476"/>
      <c r="B128" s="479"/>
      <c r="C128" s="149">
        <f>'05 估算及计划表'!F16</f>
        <v>0</v>
      </c>
      <c r="D128" s="127">
        <f>'05 估算及计划表'!Y16</f>
        <v>0</v>
      </c>
      <c r="E128" s="131"/>
      <c r="F128" s="132"/>
      <c r="G128" s="133"/>
      <c r="H128" s="131"/>
      <c r="I128" s="132"/>
      <c r="J128" s="133"/>
      <c r="K128" s="131"/>
      <c r="L128" s="132"/>
      <c r="M128" s="133"/>
      <c r="N128" s="131"/>
      <c r="O128" s="132"/>
      <c r="P128" s="133"/>
      <c r="Q128" s="131"/>
      <c r="R128" s="132"/>
      <c r="S128" s="133"/>
      <c r="T128" s="131"/>
      <c r="U128" s="132"/>
      <c r="V128" s="133"/>
      <c r="W128" s="131"/>
      <c r="X128" s="132"/>
      <c r="Y128" s="133"/>
      <c r="Z128" s="134"/>
      <c r="AA128" s="132"/>
      <c r="AB128" s="133"/>
    </row>
    <row r="129" spans="1:28">
      <c r="A129" s="476"/>
      <c r="B129" s="479"/>
      <c r="C129" s="149">
        <f>'05 估算及计划表'!F17</f>
        <v>0</v>
      </c>
      <c r="D129" s="127">
        <f>'05 估算及计划表'!Y17</f>
        <v>0</v>
      </c>
      <c r="E129" s="131"/>
      <c r="F129" s="132"/>
      <c r="G129" s="133"/>
      <c r="H129" s="131"/>
      <c r="I129" s="132"/>
      <c r="J129" s="133"/>
      <c r="K129" s="131"/>
      <c r="L129" s="132"/>
      <c r="M129" s="133"/>
      <c r="N129" s="131"/>
      <c r="O129" s="132"/>
      <c r="P129" s="133"/>
      <c r="Q129" s="131"/>
      <c r="R129" s="132"/>
      <c r="S129" s="133"/>
      <c r="T129" s="131"/>
      <c r="U129" s="132"/>
      <c r="V129" s="133"/>
      <c r="W129" s="131"/>
      <c r="X129" s="132"/>
      <c r="Y129" s="133"/>
      <c r="Z129" s="134"/>
      <c r="AA129" s="132"/>
      <c r="AB129" s="133"/>
    </row>
    <row r="130" spans="1:28">
      <c r="A130" s="476"/>
      <c r="B130" s="479"/>
      <c r="C130" s="149">
        <f>'05 估算及计划表'!F18</f>
        <v>0</v>
      </c>
      <c r="D130" s="127">
        <f>'05 估算及计划表'!Y18</f>
        <v>0</v>
      </c>
      <c r="E130" s="131"/>
      <c r="F130" s="132"/>
      <c r="G130" s="133"/>
      <c r="H130" s="131"/>
      <c r="I130" s="132"/>
      <c r="J130" s="133"/>
      <c r="K130" s="131"/>
      <c r="L130" s="132"/>
      <c r="M130" s="133"/>
      <c r="N130" s="131"/>
      <c r="O130" s="132"/>
      <c r="P130" s="133"/>
      <c r="Q130" s="131"/>
      <c r="R130" s="132"/>
      <c r="S130" s="133"/>
      <c r="T130" s="131"/>
      <c r="U130" s="132"/>
      <c r="V130" s="133"/>
      <c r="W130" s="131"/>
      <c r="X130" s="132"/>
      <c r="Y130" s="133"/>
      <c r="Z130" s="134"/>
      <c r="AA130" s="132"/>
      <c r="AB130" s="133"/>
    </row>
    <row r="131" spans="1:28">
      <c r="A131" s="476"/>
      <c r="B131" s="479"/>
      <c r="C131" s="149">
        <f>'05 估算及计划表'!F19</f>
        <v>0</v>
      </c>
      <c r="D131" s="127">
        <f>'05 估算及计划表'!Y19</f>
        <v>0</v>
      </c>
      <c r="E131" s="131"/>
      <c r="F131" s="132"/>
      <c r="G131" s="133"/>
      <c r="H131" s="131"/>
      <c r="I131" s="132"/>
      <c r="J131" s="133"/>
      <c r="K131" s="131"/>
      <c r="L131" s="132"/>
      <c r="M131" s="133"/>
      <c r="N131" s="131"/>
      <c r="O131" s="132"/>
      <c r="P131" s="133"/>
      <c r="Q131" s="131"/>
      <c r="R131" s="132"/>
      <c r="S131" s="133"/>
      <c r="T131" s="131"/>
      <c r="U131" s="132"/>
      <c r="V131" s="133"/>
      <c r="W131" s="131"/>
      <c r="X131" s="132"/>
      <c r="Y131" s="133"/>
      <c r="Z131" s="134"/>
      <c r="AA131" s="132"/>
      <c r="AB131" s="133"/>
    </row>
    <row r="132" spans="1:28">
      <c r="A132" s="476"/>
      <c r="B132" s="479"/>
      <c r="C132" s="149">
        <f>'05 估算及计划表'!F20</f>
        <v>0</v>
      </c>
      <c r="D132" s="127">
        <f>'05 估算及计划表'!Y20</f>
        <v>0</v>
      </c>
      <c r="E132" s="131"/>
      <c r="F132" s="132"/>
      <c r="G132" s="133"/>
      <c r="H132" s="131"/>
      <c r="I132" s="132"/>
      <c r="J132" s="133"/>
      <c r="K132" s="131"/>
      <c r="L132" s="132"/>
      <c r="M132" s="133"/>
      <c r="N132" s="131"/>
      <c r="O132" s="132"/>
      <c r="P132" s="133"/>
      <c r="Q132" s="131"/>
      <c r="R132" s="132"/>
      <c r="S132" s="133"/>
      <c r="T132" s="131"/>
      <c r="U132" s="132"/>
      <c r="V132" s="133"/>
      <c r="W132" s="131"/>
      <c r="X132" s="132"/>
      <c r="Y132" s="133"/>
      <c r="Z132" s="134"/>
      <c r="AA132" s="132"/>
      <c r="AB132" s="133"/>
    </row>
    <row r="133" spans="1:28">
      <c r="A133" s="476"/>
      <c r="B133" s="479"/>
      <c r="C133" s="149">
        <f>'05 估算及计划表'!F21</f>
        <v>0</v>
      </c>
      <c r="D133" s="127">
        <f>'05 估算及计划表'!Y21</f>
        <v>0</v>
      </c>
      <c r="E133" s="131"/>
      <c r="F133" s="132"/>
      <c r="G133" s="133"/>
      <c r="H133" s="131"/>
      <c r="I133" s="132"/>
      <c r="J133" s="133"/>
      <c r="K133" s="131"/>
      <c r="L133" s="132"/>
      <c r="M133" s="133"/>
      <c r="N133" s="131"/>
      <c r="O133" s="132"/>
      <c r="P133" s="133"/>
      <c r="Q133" s="131"/>
      <c r="R133" s="132"/>
      <c r="S133" s="133"/>
      <c r="T133" s="131"/>
      <c r="U133" s="132"/>
      <c r="V133" s="133"/>
      <c r="W133" s="131"/>
      <c r="X133" s="132"/>
      <c r="Y133" s="133"/>
      <c r="Z133" s="134"/>
      <c r="AA133" s="132"/>
      <c r="AB133" s="133"/>
    </row>
    <row r="134" spans="1:28">
      <c r="A134" s="476"/>
      <c r="B134" s="479"/>
      <c r="C134" s="149">
        <f>'05 估算及计划表'!F22</f>
        <v>0</v>
      </c>
      <c r="D134" s="127">
        <f>'05 估算及计划表'!Y22</f>
        <v>0</v>
      </c>
      <c r="E134" s="131"/>
      <c r="F134" s="132"/>
      <c r="G134" s="133"/>
      <c r="H134" s="131"/>
      <c r="I134" s="132"/>
      <c r="J134" s="133"/>
      <c r="K134" s="131"/>
      <c r="L134" s="132"/>
      <c r="M134" s="133"/>
      <c r="N134" s="131"/>
      <c r="O134" s="132"/>
      <c r="P134" s="133"/>
      <c r="Q134" s="131"/>
      <c r="R134" s="132"/>
      <c r="S134" s="133"/>
      <c r="T134" s="131"/>
      <c r="U134" s="132"/>
      <c r="V134" s="133"/>
      <c r="W134" s="131"/>
      <c r="X134" s="132"/>
      <c r="Y134" s="133"/>
      <c r="Z134" s="134"/>
      <c r="AA134" s="132"/>
      <c r="AB134" s="133"/>
    </row>
    <row r="135" spans="1:28">
      <c r="A135" s="476"/>
      <c r="B135" s="479"/>
      <c r="C135" s="149">
        <f>'05 估算及计划表'!F23</f>
        <v>0</v>
      </c>
      <c r="D135" s="127">
        <f>'05 估算及计划表'!Y23</f>
        <v>0</v>
      </c>
      <c r="E135" s="131"/>
      <c r="F135" s="132"/>
      <c r="G135" s="133"/>
      <c r="H135" s="131"/>
      <c r="I135" s="132"/>
      <c r="J135" s="133"/>
      <c r="K135" s="131"/>
      <c r="L135" s="132"/>
      <c r="M135" s="133"/>
      <c r="N135" s="131"/>
      <c r="O135" s="132"/>
      <c r="P135" s="133"/>
      <c r="Q135" s="131"/>
      <c r="R135" s="132"/>
      <c r="S135" s="133"/>
      <c r="T135" s="131"/>
      <c r="U135" s="132"/>
      <c r="V135" s="133"/>
      <c r="W135" s="131"/>
      <c r="X135" s="132"/>
      <c r="Y135" s="133"/>
      <c r="Z135" s="134"/>
      <c r="AA135" s="132"/>
      <c r="AB135" s="133"/>
    </row>
    <row r="136" spans="1:28">
      <c r="A136" s="476"/>
      <c r="B136" s="479"/>
      <c r="C136" s="149">
        <f>'05 估算及计划表'!F24</f>
        <v>0</v>
      </c>
      <c r="D136" s="127">
        <f>'05 估算及计划表'!Y24</f>
        <v>0</v>
      </c>
      <c r="E136" s="131"/>
      <c r="F136" s="132"/>
      <c r="G136" s="133"/>
      <c r="H136" s="131"/>
      <c r="I136" s="132"/>
      <c r="J136" s="133"/>
      <c r="K136" s="131"/>
      <c r="L136" s="132"/>
      <c r="M136" s="133"/>
      <c r="N136" s="131"/>
      <c r="O136" s="132"/>
      <c r="P136" s="133"/>
      <c r="Q136" s="131"/>
      <c r="R136" s="132"/>
      <c r="S136" s="133"/>
      <c r="T136" s="131"/>
      <c r="U136" s="132"/>
      <c r="V136" s="133"/>
      <c r="W136" s="131"/>
      <c r="X136" s="132"/>
      <c r="Y136" s="133"/>
      <c r="Z136" s="134"/>
      <c r="AA136" s="132"/>
      <c r="AB136" s="133"/>
    </row>
    <row r="137" spans="1:28" ht="14.4">
      <c r="A137" s="476"/>
      <c r="B137" s="470" t="s">
        <v>396</v>
      </c>
      <c r="C137" s="470"/>
      <c r="D137" s="127">
        <f>'05 估算及计划表'!Z2</f>
        <v>2.9120000000000004</v>
      </c>
      <c r="E137" s="131"/>
      <c r="F137" s="132"/>
      <c r="G137" s="133"/>
      <c r="H137" s="131"/>
      <c r="I137" s="132"/>
      <c r="J137" s="133"/>
      <c r="K137" s="131"/>
      <c r="L137" s="132"/>
      <c r="M137" s="133"/>
      <c r="N137" s="131"/>
      <c r="O137" s="132"/>
      <c r="P137" s="133"/>
      <c r="Q137" s="131"/>
      <c r="R137" s="132"/>
      <c r="S137" s="133"/>
      <c r="T137" s="131"/>
      <c r="U137" s="132"/>
      <c r="V137" s="133"/>
      <c r="W137" s="134">
        <f>D137</f>
        <v>2.9120000000000004</v>
      </c>
      <c r="X137" s="132">
        <v>4</v>
      </c>
      <c r="Y137" s="133" t="s">
        <v>384</v>
      </c>
      <c r="Z137" s="134"/>
      <c r="AA137" s="132"/>
      <c r="AB137" s="133"/>
    </row>
    <row r="138" spans="1:28" ht="69">
      <c r="A138" s="476"/>
      <c r="B138" s="479" t="s">
        <v>397</v>
      </c>
      <c r="C138" s="149" t="str">
        <f>'05 估算及计划表'!F4</f>
        <v>BSP初始化（CPU初始化、外围设备初始化、数据段初始化、内存初始化，即arch目录下的文件）</v>
      </c>
      <c r="D138" s="127">
        <f>'05 估算及计划表'!AA4</f>
        <v>1.4080000000000001</v>
      </c>
      <c r="E138" s="131"/>
      <c r="F138" s="132"/>
      <c r="G138" s="133"/>
      <c r="H138" s="131"/>
      <c r="I138" s="132"/>
      <c r="J138" s="133"/>
      <c r="K138" s="131"/>
      <c r="L138" s="132"/>
      <c r="M138" s="133"/>
      <c r="N138" s="131"/>
      <c r="O138" s="132"/>
      <c r="P138" s="133"/>
      <c r="Q138" s="131"/>
      <c r="R138" s="132"/>
      <c r="S138" s="133"/>
      <c r="T138" s="131"/>
      <c r="U138" s="132"/>
      <c r="V138" s="133"/>
      <c r="W138" s="131"/>
      <c r="X138" s="132"/>
      <c r="Y138" s="133"/>
      <c r="Z138" s="134">
        <f>D138</f>
        <v>1.4080000000000001</v>
      </c>
      <c r="AA138" s="132">
        <v>2</v>
      </c>
      <c r="AB138" s="133" t="s">
        <v>384</v>
      </c>
    </row>
    <row r="139" spans="1:28">
      <c r="A139" s="476"/>
      <c r="B139" s="479"/>
      <c r="C139" s="149" t="str">
        <f>'05 估算及计划表'!F5</f>
        <v>与应用软件的接口函数</v>
      </c>
      <c r="D139" s="127">
        <f>'05 估算及计划表'!AA5</f>
        <v>2.64</v>
      </c>
      <c r="E139" s="131"/>
      <c r="F139" s="132"/>
      <c r="G139" s="133"/>
      <c r="H139" s="131"/>
      <c r="I139" s="132"/>
      <c r="J139" s="133"/>
      <c r="K139" s="131"/>
      <c r="L139" s="132"/>
      <c r="M139" s="133"/>
      <c r="N139" s="131"/>
      <c r="O139" s="132"/>
      <c r="P139" s="133"/>
      <c r="Q139" s="131"/>
      <c r="R139" s="132"/>
      <c r="S139" s="133"/>
      <c r="T139" s="131"/>
      <c r="U139" s="132"/>
      <c r="V139" s="133"/>
      <c r="W139" s="131"/>
      <c r="X139" s="132"/>
      <c r="Y139" s="133"/>
      <c r="Z139" s="134">
        <f t="shared" ref="Z139:Z142" si="25">D139</f>
        <v>2.64</v>
      </c>
      <c r="AA139" s="132">
        <v>2</v>
      </c>
      <c r="AB139" s="133" t="s">
        <v>384</v>
      </c>
    </row>
    <row r="140" spans="1:28">
      <c r="A140" s="476"/>
      <c r="B140" s="479"/>
      <c r="C140" s="149" t="str">
        <f>'05 估算及计划表'!F6</f>
        <v>内部看门狗管理</v>
      </c>
      <c r="D140" s="127">
        <f>'05 估算及计划表'!AA6</f>
        <v>1.7600000000000002</v>
      </c>
      <c r="E140" s="131"/>
      <c r="F140" s="132"/>
      <c r="G140" s="133"/>
      <c r="H140" s="131"/>
      <c r="I140" s="132"/>
      <c r="J140" s="133"/>
      <c r="K140" s="131"/>
      <c r="L140" s="132"/>
      <c r="M140" s="133"/>
      <c r="N140" s="131"/>
      <c r="O140" s="132"/>
      <c r="P140" s="133"/>
      <c r="Q140" s="131"/>
      <c r="R140" s="132"/>
      <c r="S140" s="133"/>
      <c r="T140" s="131"/>
      <c r="U140" s="132"/>
      <c r="V140" s="133"/>
      <c r="W140" s="131"/>
      <c r="X140" s="132"/>
      <c r="Y140" s="133"/>
      <c r="Z140" s="134">
        <f t="shared" si="25"/>
        <v>1.7600000000000002</v>
      </c>
      <c r="AA140" s="132">
        <v>3</v>
      </c>
      <c r="AB140" s="133" t="s">
        <v>384</v>
      </c>
    </row>
    <row r="141" spans="1:28">
      <c r="A141" s="476"/>
      <c r="B141" s="479"/>
      <c r="C141" s="149" t="str">
        <f>'05 估算及计划表'!F7</f>
        <v>切机狗管理</v>
      </c>
      <c r="D141" s="127">
        <f>'05 估算及计划表'!AA7</f>
        <v>3.5200000000000005</v>
      </c>
      <c r="E141" s="131"/>
      <c r="F141" s="132"/>
      <c r="G141" s="133"/>
      <c r="H141" s="131"/>
      <c r="I141" s="132"/>
      <c r="J141" s="133"/>
      <c r="K141" s="131"/>
      <c r="L141" s="132"/>
      <c r="M141" s="133"/>
      <c r="N141" s="131"/>
      <c r="O141" s="132"/>
      <c r="P141" s="133"/>
      <c r="Q141" s="131"/>
      <c r="R141" s="132"/>
      <c r="S141" s="133"/>
      <c r="T141" s="131"/>
      <c r="U141" s="132"/>
      <c r="V141" s="133"/>
      <c r="W141" s="131"/>
      <c r="X141" s="132"/>
      <c r="Y141" s="133"/>
      <c r="Z141" s="134">
        <f t="shared" si="25"/>
        <v>3.5200000000000005</v>
      </c>
      <c r="AA141" s="132">
        <v>4</v>
      </c>
      <c r="AB141" s="133" t="s">
        <v>384</v>
      </c>
    </row>
    <row r="142" spans="1:28" ht="27.6">
      <c r="A142" s="476"/>
      <c r="B142" s="479"/>
      <c r="C142" s="149" t="str">
        <f>'05 估算及计划表'!F8</f>
        <v>陷阱管理（包括外部中断）</v>
      </c>
      <c r="D142" s="127">
        <f>'05 估算及计划表'!AA8</f>
        <v>6.6880000000000015</v>
      </c>
      <c r="E142" s="131"/>
      <c r="F142" s="132"/>
      <c r="G142" s="133"/>
      <c r="H142" s="131"/>
      <c r="I142" s="132"/>
      <c r="J142" s="133"/>
      <c r="K142" s="131"/>
      <c r="L142" s="132"/>
      <c r="M142" s="133"/>
      <c r="N142" s="131"/>
      <c r="O142" s="132"/>
      <c r="P142" s="133"/>
      <c r="Q142" s="131"/>
      <c r="R142" s="132"/>
      <c r="S142" s="133"/>
      <c r="T142" s="131"/>
      <c r="U142" s="132"/>
      <c r="V142" s="133"/>
      <c r="W142" s="131"/>
      <c r="X142" s="132"/>
      <c r="Y142" s="133"/>
      <c r="Z142" s="134">
        <f t="shared" si="25"/>
        <v>6.6880000000000015</v>
      </c>
      <c r="AA142" s="132">
        <v>6</v>
      </c>
      <c r="AB142" s="133" t="s">
        <v>384</v>
      </c>
    </row>
    <row r="143" spans="1:28">
      <c r="A143" s="476"/>
      <c r="B143" s="479"/>
      <c r="C143" s="149" t="str">
        <f>'05 估算及计划表'!F9</f>
        <v>在轨维护功能</v>
      </c>
      <c r="D143" s="127">
        <f>'05 估算及计划表'!AA9</f>
        <v>0</v>
      </c>
      <c r="E143" s="131"/>
      <c r="F143" s="132"/>
      <c r="G143" s="133"/>
      <c r="H143" s="131"/>
      <c r="I143" s="132"/>
      <c r="J143" s="133"/>
      <c r="K143" s="131"/>
      <c r="L143" s="132"/>
      <c r="M143" s="133"/>
      <c r="N143" s="131"/>
      <c r="O143" s="132"/>
      <c r="P143" s="133"/>
      <c r="Q143" s="131"/>
      <c r="R143" s="132"/>
      <c r="S143" s="133"/>
      <c r="T143" s="131"/>
      <c r="U143" s="132"/>
      <c r="V143" s="133"/>
      <c r="W143" s="131"/>
      <c r="X143" s="132"/>
      <c r="Y143" s="133"/>
      <c r="Z143" s="131"/>
      <c r="AA143" s="132"/>
      <c r="AB143" s="133"/>
    </row>
    <row r="144" spans="1:28">
      <c r="A144" s="476"/>
      <c r="B144" s="479"/>
      <c r="C144" s="149" t="str">
        <f>'05 估算及计划表'!F10</f>
        <v>EEPROM管理</v>
      </c>
      <c r="D144" s="127">
        <f>'05 估算及计划表'!AA10</f>
        <v>0</v>
      </c>
      <c r="E144" s="131"/>
      <c r="F144" s="132"/>
      <c r="G144" s="133"/>
      <c r="H144" s="131"/>
      <c r="I144" s="132"/>
      <c r="J144" s="133"/>
      <c r="K144" s="131"/>
      <c r="L144" s="132"/>
      <c r="M144" s="133"/>
      <c r="N144" s="131"/>
      <c r="O144" s="132"/>
      <c r="P144" s="133"/>
      <c r="Q144" s="131"/>
      <c r="R144" s="132"/>
      <c r="S144" s="133"/>
      <c r="T144" s="131"/>
      <c r="U144" s="132"/>
      <c r="V144" s="133"/>
      <c r="W144" s="131"/>
      <c r="X144" s="132"/>
      <c r="Y144" s="133"/>
      <c r="Z144" s="131"/>
      <c r="AA144" s="132"/>
      <c r="AB144" s="133"/>
    </row>
    <row r="145" spans="1:28">
      <c r="A145" s="476"/>
      <c r="B145" s="479"/>
      <c r="C145" s="149" t="str">
        <f>'05 估算及计划表'!F11</f>
        <v>监控引导功能</v>
      </c>
      <c r="D145" s="127">
        <f>'05 估算及计划表'!AA11</f>
        <v>0</v>
      </c>
      <c r="E145" s="131"/>
      <c r="F145" s="132"/>
      <c r="G145" s="133"/>
      <c r="H145" s="131"/>
      <c r="I145" s="132"/>
      <c r="J145" s="133"/>
      <c r="K145" s="131"/>
      <c r="L145" s="132"/>
      <c r="M145" s="133"/>
      <c r="N145" s="131"/>
      <c r="O145" s="132"/>
      <c r="P145" s="133"/>
      <c r="Q145" s="131"/>
      <c r="R145" s="132"/>
      <c r="S145" s="133"/>
      <c r="T145" s="131"/>
      <c r="U145" s="132"/>
      <c r="V145" s="133"/>
      <c r="W145" s="131"/>
      <c r="X145" s="132"/>
      <c r="Y145" s="133"/>
      <c r="Z145" s="131"/>
      <c r="AA145" s="132"/>
      <c r="AB145" s="133"/>
    </row>
    <row r="146" spans="1:28">
      <c r="A146" s="476"/>
      <c r="B146" s="479"/>
      <c r="C146" s="149" t="str">
        <f>'05 估算及计划表'!F12</f>
        <v>程序加载功能</v>
      </c>
      <c r="D146" s="127">
        <f>'05 估算及计划表'!AA12</f>
        <v>0</v>
      </c>
      <c r="E146" s="131"/>
      <c r="F146" s="132"/>
      <c r="G146" s="133"/>
      <c r="H146" s="131"/>
      <c r="I146" s="132"/>
      <c r="J146" s="133"/>
      <c r="K146" s="131"/>
      <c r="L146" s="132"/>
      <c r="M146" s="133"/>
      <c r="N146" s="131"/>
      <c r="O146" s="132"/>
      <c r="P146" s="133"/>
      <c r="Q146" s="131"/>
      <c r="R146" s="132"/>
      <c r="S146" s="133"/>
      <c r="T146" s="131"/>
      <c r="U146" s="132"/>
      <c r="V146" s="133"/>
      <c r="W146" s="131"/>
      <c r="X146" s="132"/>
      <c r="Y146" s="133"/>
      <c r="Z146" s="131"/>
      <c r="AA146" s="132"/>
      <c r="AB146" s="133"/>
    </row>
    <row r="147" spans="1:28">
      <c r="A147" s="476"/>
      <c r="B147" s="479"/>
      <c r="C147" s="149">
        <f>'05 估算及计划表'!F13</f>
        <v>0</v>
      </c>
      <c r="D147" s="127">
        <f>'05 估算及计划表'!AA13</f>
        <v>0</v>
      </c>
      <c r="E147" s="131"/>
      <c r="F147" s="132"/>
      <c r="G147" s="133"/>
      <c r="H147" s="131"/>
      <c r="I147" s="132"/>
      <c r="J147" s="133"/>
      <c r="K147" s="131"/>
      <c r="L147" s="132"/>
      <c r="M147" s="133"/>
      <c r="N147" s="131"/>
      <c r="O147" s="132"/>
      <c r="P147" s="133"/>
      <c r="Q147" s="131"/>
      <c r="R147" s="132"/>
      <c r="S147" s="133"/>
      <c r="T147" s="131"/>
      <c r="U147" s="132"/>
      <c r="V147" s="133"/>
      <c r="W147" s="131"/>
      <c r="X147" s="132"/>
      <c r="Y147" s="133"/>
      <c r="Z147" s="131"/>
      <c r="AA147" s="132"/>
      <c r="AB147" s="133"/>
    </row>
    <row r="148" spans="1:28">
      <c r="A148" s="476"/>
      <c r="B148" s="479"/>
      <c r="C148" s="149">
        <f>'05 估算及计划表'!F14</f>
        <v>0</v>
      </c>
      <c r="D148" s="127">
        <f>'05 估算及计划表'!AA14</f>
        <v>0</v>
      </c>
      <c r="E148" s="131"/>
      <c r="F148" s="132"/>
      <c r="G148" s="133"/>
      <c r="H148" s="131"/>
      <c r="I148" s="132"/>
      <c r="J148" s="133"/>
      <c r="K148" s="131"/>
      <c r="L148" s="132"/>
      <c r="M148" s="133"/>
      <c r="N148" s="131"/>
      <c r="O148" s="132"/>
      <c r="P148" s="133"/>
      <c r="Q148" s="131"/>
      <c r="R148" s="132"/>
      <c r="S148" s="133"/>
      <c r="T148" s="131"/>
      <c r="U148" s="132"/>
      <c r="V148" s="133"/>
      <c r="W148" s="131"/>
      <c r="X148" s="132"/>
      <c r="Y148" s="133"/>
      <c r="Z148" s="131"/>
      <c r="AA148" s="132"/>
      <c r="AB148" s="133"/>
    </row>
    <row r="149" spans="1:28">
      <c r="A149" s="476"/>
      <c r="B149" s="479"/>
      <c r="C149" s="149">
        <f>'05 估算及计划表'!F15</f>
        <v>0</v>
      </c>
      <c r="D149" s="127">
        <f>'05 估算及计划表'!AA15</f>
        <v>0</v>
      </c>
      <c r="E149" s="131"/>
      <c r="F149" s="132"/>
      <c r="G149" s="133"/>
      <c r="H149" s="131"/>
      <c r="I149" s="132"/>
      <c r="J149" s="133"/>
      <c r="K149" s="131"/>
      <c r="L149" s="132"/>
      <c r="M149" s="133"/>
      <c r="N149" s="131"/>
      <c r="O149" s="132"/>
      <c r="P149" s="133"/>
      <c r="Q149" s="131"/>
      <c r="R149" s="132"/>
      <c r="S149" s="133"/>
      <c r="T149" s="131"/>
      <c r="U149" s="132"/>
      <c r="V149" s="133"/>
      <c r="W149" s="131"/>
      <c r="X149" s="132"/>
      <c r="Y149" s="133"/>
      <c r="Z149" s="131"/>
      <c r="AA149" s="132"/>
      <c r="AB149" s="133"/>
    </row>
    <row r="150" spans="1:28">
      <c r="A150" s="476"/>
      <c r="B150" s="479"/>
      <c r="C150" s="149">
        <f>'05 估算及计划表'!F16</f>
        <v>0</v>
      </c>
      <c r="D150" s="127">
        <f>'05 估算及计划表'!AA16</f>
        <v>0</v>
      </c>
      <c r="E150" s="131"/>
      <c r="F150" s="132"/>
      <c r="G150" s="133"/>
      <c r="H150" s="131"/>
      <c r="I150" s="132"/>
      <c r="J150" s="133"/>
      <c r="K150" s="131"/>
      <c r="L150" s="132"/>
      <c r="M150" s="133"/>
      <c r="N150" s="131"/>
      <c r="O150" s="132"/>
      <c r="P150" s="133"/>
      <c r="Q150" s="131"/>
      <c r="R150" s="132"/>
      <c r="S150" s="133"/>
      <c r="T150" s="131"/>
      <c r="U150" s="132"/>
      <c r="V150" s="133"/>
      <c r="W150" s="131"/>
      <c r="X150" s="132"/>
      <c r="Y150" s="133"/>
      <c r="Z150" s="131"/>
      <c r="AA150" s="132"/>
      <c r="AB150" s="133"/>
    </row>
    <row r="151" spans="1:28">
      <c r="A151" s="476"/>
      <c r="B151" s="479"/>
      <c r="C151" s="149">
        <f>'05 估算及计划表'!F17</f>
        <v>0</v>
      </c>
      <c r="D151" s="127">
        <f>'05 估算及计划表'!AA17</f>
        <v>0</v>
      </c>
      <c r="E151" s="131"/>
      <c r="F151" s="132"/>
      <c r="G151" s="133"/>
      <c r="H151" s="131"/>
      <c r="I151" s="132"/>
      <c r="J151" s="133"/>
      <c r="K151" s="131"/>
      <c r="L151" s="132"/>
      <c r="M151" s="133"/>
      <c r="N151" s="131"/>
      <c r="O151" s="132"/>
      <c r="P151" s="133"/>
      <c r="Q151" s="131"/>
      <c r="R151" s="132"/>
      <c r="S151" s="133"/>
      <c r="T151" s="131"/>
      <c r="U151" s="132"/>
      <c r="V151" s="133"/>
      <c r="W151" s="131"/>
      <c r="X151" s="132"/>
      <c r="Y151" s="133"/>
      <c r="Z151" s="131"/>
      <c r="AA151" s="132"/>
      <c r="AB151" s="133"/>
    </row>
    <row r="152" spans="1:28">
      <c r="A152" s="476"/>
      <c r="B152" s="479"/>
      <c r="C152" s="149">
        <f>'05 估算及计划表'!F18</f>
        <v>0</v>
      </c>
      <c r="D152" s="127">
        <f>'05 估算及计划表'!AA18</f>
        <v>0</v>
      </c>
      <c r="E152" s="131"/>
      <c r="F152" s="132"/>
      <c r="G152" s="133"/>
      <c r="H152" s="131"/>
      <c r="I152" s="132"/>
      <c r="J152" s="133"/>
      <c r="K152" s="131"/>
      <c r="L152" s="132"/>
      <c r="M152" s="133"/>
      <c r="N152" s="131"/>
      <c r="O152" s="132"/>
      <c r="P152" s="133"/>
      <c r="Q152" s="131"/>
      <c r="R152" s="132"/>
      <c r="S152" s="133"/>
      <c r="T152" s="131"/>
      <c r="U152" s="132"/>
      <c r="V152" s="133"/>
      <c r="W152" s="131"/>
      <c r="X152" s="132"/>
      <c r="Y152" s="133"/>
      <c r="Z152" s="131"/>
      <c r="AA152" s="132"/>
      <c r="AB152" s="133"/>
    </row>
    <row r="153" spans="1:28">
      <c r="A153" s="476"/>
      <c r="B153" s="479"/>
      <c r="C153" s="149">
        <f>'05 估算及计划表'!F19</f>
        <v>0</v>
      </c>
      <c r="D153" s="127">
        <f>'05 估算及计划表'!AA19</f>
        <v>0</v>
      </c>
      <c r="E153" s="131"/>
      <c r="F153" s="132"/>
      <c r="G153" s="133"/>
      <c r="H153" s="131"/>
      <c r="I153" s="132"/>
      <c r="J153" s="133"/>
      <c r="K153" s="131"/>
      <c r="L153" s="132"/>
      <c r="M153" s="133"/>
      <c r="N153" s="131"/>
      <c r="O153" s="132"/>
      <c r="P153" s="133"/>
      <c r="Q153" s="131"/>
      <c r="R153" s="132"/>
      <c r="S153" s="133"/>
      <c r="T153" s="131"/>
      <c r="U153" s="132"/>
      <c r="V153" s="133"/>
      <c r="W153" s="131"/>
      <c r="X153" s="132"/>
      <c r="Y153" s="133"/>
      <c r="Z153" s="131"/>
      <c r="AA153" s="132"/>
      <c r="AB153" s="133"/>
    </row>
    <row r="154" spans="1:28">
      <c r="A154" s="476"/>
      <c r="B154" s="479"/>
      <c r="C154" s="149">
        <f>'05 估算及计划表'!F20</f>
        <v>0</v>
      </c>
      <c r="D154" s="127">
        <f>'05 估算及计划表'!AA20</f>
        <v>0</v>
      </c>
      <c r="E154" s="131"/>
      <c r="F154" s="132"/>
      <c r="G154" s="133"/>
      <c r="H154" s="131"/>
      <c r="I154" s="132"/>
      <c r="J154" s="133"/>
      <c r="K154" s="131"/>
      <c r="L154" s="132"/>
      <c r="M154" s="133"/>
      <c r="N154" s="131"/>
      <c r="O154" s="132"/>
      <c r="P154" s="133"/>
      <c r="Q154" s="131"/>
      <c r="R154" s="132"/>
      <c r="S154" s="133"/>
      <c r="T154" s="131"/>
      <c r="U154" s="132"/>
      <c r="V154" s="133"/>
      <c r="W154" s="131"/>
      <c r="X154" s="132"/>
      <c r="Y154" s="133"/>
      <c r="Z154" s="131"/>
      <c r="AA154" s="132"/>
      <c r="AB154" s="133"/>
    </row>
    <row r="155" spans="1:28">
      <c r="A155" s="476"/>
      <c r="B155" s="479"/>
      <c r="C155" s="149">
        <f>'05 估算及计划表'!F21</f>
        <v>0</v>
      </c>
      <c r="D155" s="127">
        <f>'05 估算及计划表'!AA21</f>
        <v>0</v>
      </c>
      <c r="E155" s="131"/>
      <c r="F155" s="132"/>
      <c r="G155" s="133"/>
      <c r="H155" s="131"/>
      <c r="I155" s="132"/>
      <c r="J155" s="133"/>
      <c r="K155" s="131"/>
      <c r="L155" s="132"/>
      <c r="M155" s="133"/>
      <c r="N155" s="131"/>
      <c r="O155" s="132"/>
      <c r="P155" s="133"/>
      <c r="Q155" s="131"/>
      <c r="R155" s="132"/>
      <c r="S155" s="133"/>
      <c r="T155" s="131"/>
      <c r="U155" s="132"/>
      <c r="V155" s="133"/>
      <c r="W155" s="131"/>
      <c r="X155" s="132"/>
      <c r="Y155" s="133"/>
      <c r="Z155" s="131"/>
      <c r="AA155" s="132"/>
      <c r="AB155" s="133"/>
    </row>
    <row r="156" spans="1:28">
      <c r="A156" s="476"/>
      <c r="B156" s="479"/>
      <c r="C156" s="149">
        <f>'05 估算及计划表'!F22</f>
        <v>0</v>
      </c>
      <c r="D156" s="127">
        <f>'05 估算及计划表'!AA22</f>
        <v>0</v>
      </c>
      <c r="E156" s="131"/>
      <c r="F156" s="132"/>
      <c r="G156" s="133"/>
      <c r="H156" s="131"/>
      <c r="I156" s="132"/>
      <c r="J156" s="133"/>
      <c r="K156" s="131"/>
      <c r="L156" s="132"/>
      <c r="M156" s="133"/>
      <c r="N156" s="131"/>
      <c r="O156" s="132"/>
      <c r="P156" s="133"/>
      <c r="Q156" s="131"/>
      <c r="R156" s="132"/>
      <c r="S156" s="133"/>
      <c r="T156" s="131"/>
      <c r="U156" s="132"/>
      <c r="V156" s="133"/>
      <c r="W156" s="131"/>
      <c r="X156" s="132"/>
      <c r="Y156" s="133"/>
      <c r="Z156" s="131"/>
      <c r="AA156" s="132"/>
      <c r="AB156" s="133"/>
    </row>
    <row r="157" spans="1:28">
      <c r="A157" s="476"/>
      <c r="B157" s="479"/>
      <c r="C157" s="149">
        <f>'05 估算及计划表'!F23</f>
        <v>0</v>
      </c>
      <c r="D157" s="127">
        <f>'05 估算及计划表'!AA23</f>
        <v>0</v>
      </c>
      <c r="E157" s="131"/>
      <c r="F157" s="132"/>
      <c r="G157" s="133"/>
      <c r="H157" s="131"/>
      <c r="I157" s="132"/>
      <c r="J157" s="133"/>
      <c r="K157" s="131"/>
      <c r="L157" s="132"/>
      <c r="M157" s="133"/>
      <c r="N157" s="131"/>
      <c r="O157" s="132"/>
      <c r="P157" s="133"/>
      <c r="Q157" s="131"/>
      <c r="R157" s="132"/>
      <c r="S157" s="133"/>
      <c r="T157" s="131"/>
      <c r="U157" s="132"/>
      <c r="V157" s="133"/>
      <c r="W157" s="131"/>
      <c r="X157" s="132"/>
      <c r="Y157" s="133"/>
      <c r="Z157" s="131"/>
      <c r="AA157" s="132"/>
      <c r="AB157" s="133"/>
    </row>
    <row r="158" spans="1:28">
      <c r="A158" s="476"/>
      <c r="B158" s="479"/>
      <c r="C158" s="149">
        <f>'05 估算及计划表'!F24</f>
        <v>0</v>
      </c>
      <c r="D158" s="127">
        <f>'05 估算及计划表'!AA24</f>
        <v>0</v>
      </c>
      <c r="E158" s="131"/>
      <c r="F158" s="132"/>
      <c r="G158" s="133"/>
      <c r="H158" s="131"/>
      <c r="I158" s="132"/>
      <c r="J158" s="133"/>
      <c r="K158" s="131"/>
      <c r="L158" s="132"/>
      <c r="M158" s="133"/>
      <c r="N158" s="131"/>
      <c r="O158" s="132"/>
      <c r="P158" s="133"/>
      <c r="Q158" s="131"/>
      <c r="R158" s="132"/>
      <c r="S158" s="133"/>
      <c r="T158" s="131"/>
      <c r="U158" s="132"/>
      <c r="V158" s="133"/>
      <c r="W158" s="131"/>
      <c r="X158" s="132"/>
      <c r="Y158" s="133"/>
      <c r="Z158" s="131"/>
      <c r="AA158" s="132"/>
      <c r="AB158" s="133"/>
    </row>
    <row r="159" spans="1:28" ht="14.4">
      <c r="A159" s="477"/>
      <c r="B159" s="470" t="s">
        <v>398</v>
      </c>
      <c r="C159" s="470"/>
      <c r="D159" s="127">
        <f>'05 估算及计划表'!AB2</f>
        <v>1.4560000000000002</v>
      </c>
      <c r="E159" s="131"/>
      <c r="F159" s="132"/>
      <c r="G159" s="133"/>
      <c r="H159" s="131"/>
      <c r="I159" s="132"/>
      <c r="J159" s="133"/>
      <c r="K159" s="131"/>
      <c r="L159" s="132"/>
      <c r="M159" s="133"/>
      <c r="N159" s="131"/>
      <c r="O159" s="132"/>
      <c r="P159" s="133"/>
      <c r="Q159" s="131"/>
      <c r="R159" s="132"/>
      <c r="S159" s="133"/>
      <c r="T159" s="131"/>
      <c r="U159" s="132"/>
      <c r="V159" s="133"/>
      <c r="W159" s="131"/>
      <c r="X159" s="132"/>
      <c r="Y159" s="133"/>
      <c r="Z159" s="134">
        <f>D159</f>
        <v>1.4560000000000002</v>
      </c>
      <c r="AA159" s="132">
        <v>2</v>
      </c>
      <c r="AB159" s="133" t="s">
        <v>384</v>
      </c>
    </row>
    <row r="160" spans="1:28">
      <c r="C160" s="150"/>
    </row>
  </sheetData>
  <mergeCells count="34">
    <mergeCell ref="B8:B28"/>
    <mergeCell ref="B30:B50"/>
    <mergeCell ref="B52:B72"/>
    <mergeCell ref="B74:B94"/>
    <mergeCell ref="B95:B115"/>
    <mergeCell ref="A1:A5"/>
    <mergeCell ref="A6:A29"/>
    <mergeCell ref="A30:A73"/>
    <mergeCell ref="A74:A115"/>
    <mergeCell ref="A116:A159"/>
    <mergeCell ref="B29:C29"/>
    <mergeCell ref="B51:C51"/>
    <mergeCell ref="B73:C73"/>
    <mergeCell ref="B137:C137"/>
    <mergeCell ref="B159:C159"/>
    <mergeCell ref="B116:B136"/>
    <mergeCell ref="B138:B158"/>
    <mergeCell ref="T2:V2"/>
    <mergeCell ref="W2:Y2"/>
    <mergeCell ref="Z2:AB2"/>
    <mergeCell ref="B6:C6"/>
    <mergeCell ref="B7:C7"/>
    <mergeCell ref="B1:B5"/>
    <mergeCell ref="C1:C5"/>
    <mergeCell ref="E2:G2"/>
    <mergeCell ref="H2:J2"/>
    <mergeCell ref="K2:M2"/>
    <mergeCell ref="N2:P2"/>
    <mergeCell ref="Q2:S2"/>
    <mergeCell ref="E1:G1"/>
    <mergeCell ref="H1:P1"/>
    <mergeCell ref="Q1:S1"/>
    <mergeCell ref="T1:V1"/>
    <mergeCell ref="W1:AB1"/>
  </mergeCells>
  <phoneticPr fontId="106" type="noConversion"/>
  <dataValidations count="2">
    <dataValidation type="list" allowBlank="1" showInputMessage="1" showErrorMessage="1" sqref="G5:G159 J5:J159 M5:M159 P5:P159 S5:S159 V5:V156 Y5:Y159 AB5:AB159">
      <formula1>"完成,未完成"</formula1>
    </dataValidation>
    <dataValidation type="list" allowBlank="1" showInputMessage="1" showErrorMessage="1" sqref="V157:V159">
      <formula1>"完成,延期完成,未完成"</formula1>
    </dataValidation>
  </dataValidations>
  <pageMargins left="0.7" right="0.7"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25" sqref="B25"/>
    </sheetView>
  </sheetViews>
  <sheetFormatPr defaultColWidth="9" defaultRowHeight="14.4"/>
  <cols>
    <col min="1" max="1" width="10.88671875" customWidth="1"/>
    <col min="2" max="2" width="18" customWidth="1"/>
    <col min="3" max="3" width="17" customWidth="1"/>
    <col min="4" max="4" width="19.33203125" customWidth="1"/>
    <col min="5" max="5" width="15" customWidth="1"/>
    <col min="6" max="6" width="16.44140625" customWidth="1"/>
    <col min="7" max="7" width="15.109375" customWidth="1"/>
    <col min="8" max="8" width="14.109375" customWidth="1"/>
    <col min="9" max="9" width="9.88671875" customWidth="1"/>
    <col min="10" max="10" width="9.77734375" customWidth="1"/>
  </cols>
  <sheetData>
    <row r="1" spans="1:9" ht="23.25" customHeight="1">
      <c r="A1" s="88" t="s">
        <v>399</v>
      </c>
      <c r="B1" s="89" t="s">
        <v>400</v>
      </c>
      <c r="C1" s="480" t="s">
        <v>118</v>
      </c>
      <c r="D1" s="481"/>
    </row>
    <row r="2" spans="1:9" ht="25.5" customHeight="1">
      <c r="C2" s="90" t="s">
        <v>401</v>
      </c>
      <c r="D2" s="90" t="s">
        <v>123</v>
      </c>
    </row>
    <row r="3" spans="1:9" ht="23.25" customHeight="1">
      <c r="C3" s="91"/>
      <c r="D3" s="91"/>
    </row>
    <row r="4" spans="1:9" ht="19.5" customHeight="1"/>
    <row r="5" spans="1:9" ht="20.25" customHeight="1">
      <c r="A5" s="482" t="s">
        <v>402</v>
      </c>
      <c r="B5" s="482"/>
      <c r="C5" s="482"/>
      <c r="D5" s="483" t="s">
        <v>35</v>
      </c>
      <c r="E5" s="484"/>
      <c r="F5" s="484"/>
      <c r="G5" s="485"/>
    </row>
    <row r="6" spans="1:9" ht="17.25" customHeight="1">
      <c r="A6" s="92" t="s">
        <v>141</v>
      </c>
      <c r="B6" s="93" t="s">
        <v>146</v>
      </c>
      <c r="C6" s="93" t="s">
        <v>147</v>
      </c>
      <c r="D6" s="92" t="s">
        <v>142</v>
      </c>
      <c r="E6" s="92" t="s">
        <v>143</v>
      </c>
      <c r="F6" s="92" t="s">
        <v>144</v>
      </c>
      <c r="G6" s="92" t="s">
        <v>145</v>
      </c>
    </row>
    <row r="7" spans="1:9">
      <c r="A7" s="94" t="s">
        <v>403</v>
      </c>
      <c r="B7" s="95"/>
      <c r="C7" s="95"/>
      <c r="D7" s="96"/>
      <c r="E7" s="96"/>
      <c r="F7" s="96"/>
      <c r="G7" s="96"/>
    </row>
    <row r="8" spans="1:9">
      <c r="A8" s="94" t="s">
        <v>404</v>
      </c>
      <c r="B8" s="95"/>
      <c r="C8" s="95"/>
      <c r="D8" s="96"/>
      <c r="E8" s="96"/>
      <c r="F8" s="96"/>
      <c r="G8" s="96"/>
    </row>
    <row r="9" spans="1:9">
      <c r="A9" s="94" t="s">
        <v>405</v>
      </c>
      <c r="B9" s="95"/>
      <c r="C9" s="95"/>
      <c r="D9" s="96"/>
      <c r="E9" s="96"/>
      <c r="F9" s="96"/>
      <c r="G9" s="96"/>
    </row>
    <row r="10" spans="1:9">
      <c r="A10" s="94" t="s">
        <v>406</v>
      </c>
      <c r="B10" s="95"/>
      <c r="C10" s="95"/>
      <c r="D10" s="96"/>
      <c r="E10" s="96"/>
      <c r="F10" s="96"/>
      <c r="G10" s="96"/>
    </row>
    <row r="11" spans="1:9" ht="24">
      <c r="A11" s="93" t="s">
        <v>407</v>
      </c>
      <c r="B11" s="97">
        <f>SUM(B7:B10)*1.1</f>
        <v>0</v>
      </c>
      <c r="C11" s="97">
        <f>SUM(C7:C10)*1.1</f>
        <v>0</v>
      </c>
      <c r="D11" s="96"/>
      <c r="E11" s="96"/>
      <c r="F11" s="96"/>
      <c r="G11" s="96"/>
      <c r="H11" s="98" t="s">
        <v>159</v>
      </c>
      <c r="I11" s="111" t="e">
        <f>(G11-F11)/(F11-D11)</f>
        <v>#DIV/0!</v>
      </c>
    </row>
    <row r="12" spans="1:9" ht="17.25" customHeight="1"/>
    <row r="13" spans="1:9" ht="21.75" customHeight="1">
      <c r="A13" s="486" t="s">
        <v>160</v>
      </c>
      <c r="B13" s="486"/>
      <c r="C13" s="486"/>
      <c r="D13" s="486"/>
    </row>
    <row r="14" spans="1:9" ht="21.75" customHeight="1">
      <c r="A14" s="487" t="s">
        <v>161</v>
      </c>
      <c r="B14" s="487"/>
      <c r="C14" s="487"/>
      <c r="D14" s="487"/>
    </row>
    <row r="15" spans="1:9" ht="24">
      <c r="A15" s="99" t="s">
        <v>163</v>
      </c>
      <c r="B15" s="100" t="s">
        <v>164</v>
      </c>
      <c r="C15" s="99" t="s">
        <v>165</v>
      </c>
      <c r="D15" s="100" t="s">
        <v>166</v>
      </c>
    </row>
    <row r="16" spans="1:9">
      <c r="A16" s="101" t="s">
        <v>170</v>
      </c>
      <c r="B16" s="102"/>
      <c r="C16" s="102"/>
      <c r="D16" s="103"/>
    </row>
    <row r="17" spans="1:11" ht="22.5" customHeight="1">
      <c r="A17" s="370" t="s">
        <v>406</v>
      </c>
      <c r="B17" s="371"/>
      <c r="C17" s="371"/>
      <c r="D17" s="372"/>
    </row>
    <row r="18" spans="1:11" ht="24">
      <c r="A18" s="488" t="s">
        <v>155</v>
      </c>
      <c r="B18" s="104" t="s">
        <v>174</v>
      </c>
      <c r="C18" s="104" t="s">
        <v>175</v>
      </c>
      <c r="D18" s="104" t="s">
        <v>176</v>
      </c>
    </row>
    <row r="19" spans="1:11">
      <c r="A19" s="488"/>
      <c r="B19" s="105"/>
      <c r="C19" s="105"/>
      <c r="D19" s="105"/>
    </row>
    <row r="20" spans="1:11" ht="24">
      <c r="A20" s="489" t="s">
        <v>156</v>
      </c>
      <c r="B20" s="107" t="s">
        <v>180</v>
      </c>
      <c r="C20" s="107" t="s">
        <v>181</v>
      </c>
      <c r="D20" s="108"/>
    </row>
    <row r="21" spans="1:11">
      <c r="A21" s="489"/>
      <c r="B21" s="105"/>
      <c r="C21" s="105"/>
      <c r="D21" s="109"/>
    </row>
    <row r="22" spans="1:11" ht="24">
      <c r="A22" s="490" t="s">
        <v>66</v>
      </c>
      <c r="B22" s="104" t="s">
        <v>185</v>
      </c>
      <c r="C22" s="104" t="s">
        <v>186</v>
      </c>
      <c r="D22" s="104" t="s">
        <v>187</v>
      </c>
    </row>
    <row r="23" spans="1:11">
      <c r="A23" s="490"/>
      <c r="B23" s="105"/>
      <c r="C23" s="105"/>
      <c r="D23" s="105" t="s">
        <v>408</v>
      </c>
    </row>
    <row r="24" spans="1:11" ht="24">
      <c r="A24" s="491" t="s">
        <v>67</v>
      </c>
      <c r="B24" s="108" t="s">
        <v>194</v>
      </c>
      <c r="C24" s="107" t="s">
        <v>409</v>
      </c>
      <c r="D24" s="107" t="s">
        <v>196</v>
      </c>
      <c r="E24" s="107" t="s">
        <v>197</v>
      </c>
      <c r="K24" s="46"/>
    </row>
    <row r="25" spans="1:11">
      <c r="A25" s="491"/>
      <c r="B25" s="96"/>
      <c r="C25" s="105"/>
      <c r="D25" s="105"/>
      <c r="E25" s="109" t="e">
        <f>C25/(D25/1000)</f>
        <v>#DIV/0!</v>
      </c>
    </row>
  </sheetData>
  <mergeCells count="10">
    <mergeCell ref="A17:D17"/>
    <mergeCell ref="A18:A19"/>
    <mergeCell ref="A20:A21"/>
    <mergeCell ref="A22:A23"/>
    <mergeCell ref="A24:A25"/>
    <mergeCell ref="C1:D1"/>
    <mergeCell ref="A5:C5"/>
    <mergeCell ref="D5:G5"/>
    <mergeCell ref="A13:D13"/>
    <mergeCell ref="A14:D14"/>
  </mergeCells>
  <phoneticPr fontId="106" type="noConversion"/>
  <dataValidations count="2">
    <dataValidation type="list" allowBlank="1" showInputMessage="1" showErrorMessage="1" sqref="D23">
      <formula1>"全部,回归"</formula1>
    </dataValidation>
    <dataValidation type="list" allowBlank="1" showInputMessage="1" showErrorMessage="1" sqref="A16">
      <formula1>"项目组走查,型号走查"</formula1>
    </dataValidation>
  </dataValidation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9E669E144712C64B9D7CD7A370FC2924" ma:contentTypeVersion="0" ma:contentTypeDescription="新建文档。" ma:contentTypeScope="" ma:versionID="de1baf5af2284ee03fe9d384262a65b7">
  <xsd:schema xmlns:xsd="http://www.w3.org/2001/XMLSchema" xmlns:xs="http://www.w3.org/2001/XMLSchema" xmlns:p="http://schemas.microsoft.com/office/2006/metadata/properties" xmlns:ns2="e3a76593-8221-46e4-ba48-f0fe4dcad38f" targetNamespace="http://schemas.microsoft.com/office/2006/metadata/properties" ma:root="true" ma:fieldsID="eda484eb22f43ab1b9918ea7da05d765" ns2:_="">
    <xsd:import namespace="e3a76593-8221-46e4-ba48-f0fe4dcad38f"/>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a76593-8221-46e4-ba48-f0fe4dcad38f" elementFormDefault="qualified">
    <xsd:import namespace="http://schemas.microsoft.com/office/2006/documentManagement/types"/>
    <xsd:import namespace="http://schemas.microsoft.com/office/infopath/2007/PartnerControls"/>
    <xsd:element name="_dlc_DocId" ma:index="8" nillable="true" ma:displayName="文档 ID 值" ma:description="分配至此项的文档 ID 值。" ma:internalName="_dlc_DocId" ma:readOnly="true">
      <xsd:simpleType>
        <xsd:restriction base="dms:Text"/>
      </xsd:simpleType>
    </xsd:element>
    <xsd:element name="_dlc_DocIdUrl" ma:index="9" nillable="true" ma:displayName="文档 ID" ma:description="此文档的永久链接。"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e3a76593-8221-46e4-ba48-f0fe4dcad38f">QNYXPR5DAXH6-406-2316</_dlc_DocId>
    <_dlc_DocIdUrl xmlns="e3a76593-8221-46e4-ba48-f0fe4dcad38f">
      <Url>http://ser-xxzx-moss9:8060/008/SJB/sjbrjz/_layouts/15/DocIdRedir.aspx?ID=QNYXPR5DAXH6-406-2316</Url>
      <Description>QNYXPR5DAXH6-406-2316</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4EE4EEF-09B4-48FB-A9E6-C449FE5D8EB1}">
  <ds:schemaRefs/>
</ds:datastoreItem>
</file>

<file path=customXml/itemProps2.xml><?xml version="1.0" encoding="utf-8"?>
<ds:datastoreItem xmlns:ds="http://schemas.openxmlformats.org/officeDocument/2006/customXml" ds:itemID="{8DB73AEE-B71B-4B2E-B52E-3E6BBC7F6F34}">
  <ds:schemaRefs/>
</ds:datastoreItem>
</file>

<file path=customXml/itemProps3.xml><?xml version="1.0" encoding="utf-8"?>
<ds:datastoreItem xmlns:ds="http://schemas.openxmlformats.org/officeDocument/2006/customXml" ds:itemID="{94D12504-B0F1-4819-AA66-E019BB3E0CB9}">
  <ds:schemaRefs/>
</ds:datastoreItem>
</file>

<file path=customXml/itemProps4.xml><?xml version="1.0" encoding="utf-8"?>
<ds:datastoreItem xmlns:ds="http://schemas.openxmlformats.org/officeDocument/2006/customXml" ds:itemID="{A9FCA29B-88E7-4BB6-9C68-1CF4BAB6B9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vt:i4>
      </vt:variant>
    </vt:vector>
  </HeadingPairs>
  <TitlesOfParts>
    <vt:vector size="18" baseType="lpstr">
      <vt:lpstr>封面</vt:lpstr>
      <vt:lpstr>01 组织性能基线汇总</vt:lpstr>
      <vt:lpstr>02 量化项目分解</vt:lpstr>
      <vt:lpstr>03 项目级测量表</vt:lpstr>
      <vt:lpstr>04 阶段报告（含里程碑）</vt:lpstr>
      <vt:lpstr>05 估算及计划表</vt:lpstr>
      <vt:lpstr>06 任务分配跟踪表</vt:lpstr>
      <vt:lpstr>后续版本-V1.0x版本</vt:lpstr>
      <vt:lpstr>07 部门级数据采集表</vt:lpstr>
      <vt:lpstr>08 类别划分</vt:lpstr>
      <vt:lpstr>RTU</vt:lpstr>
      <vt:lpstr>容错任务迁移</vt:lpstr>
      <vt:lpstr>故障分层</vt:lpstr>
      <vt:lpstr>容错管理和并机</vt:lpstr>
      <vt:lpstr>VMC遥控指令</vt:lpstr>
      <vt:lpstr>RTU遥控指令</vt:lpstr>
      <vt:lpstr>VMC遥测指令</vt:lpstr>
      <vt:lpstr>SIZE</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尚智</dc:creator>
  <cp:lastModifiedBy>duo gong</cp:lastModifiedBy>
  <cp:lastPrinted>2021-07-22T12:13:00Z</cp:lastPrinted>
  <dcterms:created xsi:type="dcterms:W3CDTF">2018-04-26T07:03:00Z</dcterms:created>
  <dcterms:modified xsi:type="dcterms:W3CDTF">2022-07-05T23:30:21Z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0x0101009E669E144712C64B9D7CD7A370FC2924</vt:lpwstr>
  </property>
  <property fmtid="{D5CDD505-2E9C-101B-9397-08002B2CF9AE}" pid="3" name="_dlc_DocIdItemGuid">
    <vt:lpwstr>375d6d92-bc4f-445d-aeb9-a3f6be9d881d</vt:lpwstr>
  </property>
  <property fmtid="{D5CDD505-2E9C-101B-9397-08002B2CF9AE}" pid="4" name="ICV">
    <vt:lpwstr>6EE24E2020254A12861276BC6DB614D8</vt:lpwstr>
  </property>
  <property fmtid="{D5CDD505-2E9C-101B-9397-08002B2CF9AE}" pid="5" name="KSOProductBuildVer">
    <vt:lpwstr>2052-11.1.0.11365</vt:lpwstr>
  </property>
</Properties>
</file>