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393FC55E-7369-4E24-A560-369C8575CAF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M5" i="1" s="1"/>
  <c r="L5" i="1"/>
  <c r="K6" i="1"/>
  <c r="L6" i="1"/>
  <c r="M6" i="1"/>
  <c r="K7" i="1"/>
  <c r="M7" i="1" s="1"/>
  <c r="L7" i="1"/>
  <c r="K8" i="1"/>
  <c r="M8" i="1" s="1"/>
  <c r="L8" i="1"/>
  <c r="K9" i="1"/>
  <c r="M9" i="1" s="1"/>
  <c r="L9" i="1"/>
  <c r="K10" i="1"/>
  <c r="M10" i="1" s="1"/>
  <c r="L10" i="1"/>
  <c r="K2" i="1"/>
  <c r="M2" i="1" s="1"/>
  <c r="L2" i="1"/>
  <c r="K3" i="1"/>
  <c r="M3" i="1" s="1"/>
  <c r="L3" i="1"/>
  <c r="L4" i="1"/>
  <c r="K4" i="1"/>
  <c r="M4" i="1" s="1"/>
  <c r="I11" i="1"/>
  <c r="I10" i="1"/>
  <c r="I9" i="1"/>
  <c r="I8" i="1"/>
  <c r="I7" i="1"/>
  <c r="I6" i="1"/>
  <c r="I5" i="1"/>
  <c r="I4" i="1"/>
  <c r="H11" i="1"/>
  <c r="H10" i="1"/>
  <c r="H9" i="1"/>
  <c r="H8" i="1"/>
  <c r="H7" i="1"/>
  <c r="H6" i="1"/>
  <c r="H5" i="1"/>
  <c r="H4" i="1"/>
  <c r="G11" i="1"/>
  <c r="G10" i="1"/>
  <c r="G9" i="1"/>
  <c r="G8" i="1"/>
  <c r="G7" i="1"/>
  <c r="G6" i="1"/>
  <c r="G5" i="1"/>
  <c r="G4" i="1"/>
  <c r="F11" i="1"/>
  <c r="F10" i="1"/>
  <c r="F9" i="1"/>
  <c r="F8" i="1"/>
  <c r="F7" i="1"/>
  <c r="F6" i="1"/>
  <c r="F5" i="1"/>
  <c r="F4" i="1"/>
  <c r="E3" i="1"/>
  <c r="E4" i="1"/>
  <c r="E5" i="1"/>
  <c r="E6" i="1"/>
  <c r="E7" i="1"/>
  <c r="E8" i="1"/>
  <c r="E9" i="1"/>
  <c r="E10" i="1"/>
  <c r="E11" i="1"/>
  <c r="I2" i="1"/>
  <c r="I3" i="1"/>
  <c r="H3" i="1"/>
  <c r="G3" i="1"/>
  <c r="F3" i="1"/>
  <c r="H2" i="1"/>
  <c r="G2" i="1"/>
  <c r="F2" i="1"/>
  <c r="E2" i="1"/>
</calcChain>
</file>

<file path=xl/sharedStrings.xml><?xml version="1.0" encoding="utf-8"?>
<sst xmlns="http://schemas.openxmlformats.org/spreadsheetml/2006/main" count="12" uniqueCount="12">
  <si>
    <t>年</t>
    <phoneticPr fontId="1" type="noConversion"/>
  </si>
  <si>
    <t>gdp</t>
    <phoneticPr fontId="1" type="noConversion"/>
  </si>
  <si>
    <t>能源消费总量</t>
    <phoneticPr fontId="1" type="noConversion"/>
  </si>
  <si>
    <t>人均能源消费</t>
    <phoneticPr fontId="1" type="noConversion"/>
  </si>
  <si>
    <t>能源强度</t>
    <phoneticPr fontId="1" type="noConversion"/>
  </si>
  <si>
    <t>煤炭</t>
    <phoneticPr fontId="1" type="noConversion"/>
  </si>
  <si>
    <t>石油</t>
    <phoneticPr fontId="1" type="noConversion"/>
  </si>
  <si>
    <t>天然气</t>
    <phoneticPr fontId="1" type="noConversion"/>
  </si>
  <si>
    <t>风电、水电、核电及其他</t>
    <phoneticPr fontId="1" type="noConversion"/>
  </si>
  <si>
    <t>能源消费弹性系数</t>
    <phoneticPr fontId="1" type="noConversion"/>
  </si>
  <si>
    <t>能源增速</t>
    <phoneticPr fontId="1" type="noConversion"/>
  </si>
  <si>
    <t>GDP增速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</si>
</sst>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D20" sqref="D20"/>
    </sheetView>
  </sheetViews>
  <sheetFormatPr defaultRowHeight="13.8" x14ac:dyDescent="0.25"/>
  <cols>
    <col min="4" max="4" width="11.332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>
        <v>2019</v>
      </c>
      <c r="B2">
        <v>62462</v>
      </c>
      <c r="C2">
        <v>22393</v>
      </c>
      <c r="D2">
        <v>3800</v>
      </c>
      <c r="E2">
        <f>C2/B2</f>
        <v>0.35850597163075149</v>
      </c>
      <c r="F2">
        <f>C2*0.453</f>
        <v>10144.029</v>
      </c>
      <c r="G2">
        <f>C2*0.168</f>
        <v>3762.0240000000003</v>
      </c>
      <c r="H2">
        <f>C2*0.08</f>
        <v>1791.44</v>
      </c>
      <c r="I2">
        <f>C2*0.299</f>
        <v>6695.5069999999996</v>
      </c>
      <c r="J2">
        <v>0.5</v>
      </c>
      <c r="K2">
        <f>C2/C3-1</f>
        <v>3.3125720876585829E-2</v>
      </c>
      <c r="L2">
        <f>B2/B3-1</f>
        <v>7.6893900210337485E-2</v>
      </c>
      <c r="M2">
        <f>K2/L2</f>
        <v>0.43079777181249629</v>
      </c>
    </row>
    <row r="3" spans="1:13" x14ac:dyDescent="0.25">
      <c r="A3">
        <v>2018</v>
      </c>
      <c r="B3">
        <v>58002</v>
      </c>
      <c r="C3">
        <v>21675</v>
      </c>
      <c r="D3">
        <v>3800</v>
      </c>
      <c r="E3">
        <f t="shared" ref="E3:E11" si="0">C3/B3</f>
        <v>0.37369401055136031</v>
      </c>
      <c r="F3">
        <f>C3*0.474</f>
        <v>10273.949999999999</v>
      </c>
      <c r="G3">
        <f>C3*0.178</f>
        <v>3858.1499999999996</v>
      </c>
      <c r="H3">
        <f>C3*0.075</f>
        <v>1625.625</v>
      </c>
      <c r="I3">
        <f>C3*0.273</f>
        <v>5917.2750000000005</v>
      </c>
      <c r="J3">
        <v>0.43079777181249629</v>
      </c>
      <c r="K3">
        <f>C3/C4-1</f>
        <v>3.0670470756062773E-2</v>
      </c>
      <c r="L3">
        <f>B3/B4-1</f>
        <v>0.10684502795641482</v>
      </c>
      <c r="M3">
        <f>K3/L3</f>
        <v>0.28705566691015466</v>
      </c>
    </row>
    <row r="4" spans="1:13" x14ac:dyDescent="0.25">
      <c r="A4">
        <v>2017</v>
      </c>
      <c r="B4">
        <v>52403</v>
      </c>
      <c r="C4">
        <v>21030</v>
      </c>
      <c r="D4">
        <v>3700</v>
      </c>
      <c r="E4">
        <f t="shared" si="0"/>
        <v>0.40131290193309543</v>
      </c>
      <c r="F4">
        <f>C4*0.498</f>
        <v>10472.94</v>
      </c>
      <c r="G4">
        <f>C4*0.202</f>
        <v>4248.0600000000004</v>
      </c>
      <c r="H4">
        <f>C4*0.06</f>
        <v>1261.8</v>
      </c>
      <c r="I4">
        <f>C4*0.24</f>
        <v>5047.2</v>
      </c>
      <c r="J4">
        <v>0.28705566691015466</v>
      </c>
      <c r="K4">
        <f>C4/C5-1</f>
        <v>3.7186821858354646E-2</v>
      </c>
      <c r="L4">
        <f>B4/B5-1</f>
        <v>0.10896432048080595</v>
      </c>
      <c r="M4">
        <f>K4/L4</f>
        <v>0.3412752146231674</v>
      </c>
    </row>
    <row r="5" spans="1:13" x14ac:dyDescent="0.25">
      <c r="A5">
        <v>2016</v>
      </c>
      <c r="B5">
        <v>47254</v>
      </c>
      <c r="C5">
        <v>20276</v>
      </c>
      <c r="D5">
        <v>3600</v>
      </c>
      <c r="E5">
        <f t="shared" si="0"/>
        <v>0.42908536843441825</v>
      </c>
      <c r="F5">
        <f>C5*0.508</f>
        <v>10300.208000000001</v>
      </c>
      <c r="G5">
        <f>C5*0.212</f>
        <v>4298.5119999999997</v>
      </c>
      <c r="H5">
        <f>C5*0.052</f>
        <v>1054.3519999999999</v>
      </c>
      <c r="I5">
        <f>C5*0.228</f>
        <v>4622.9279999999999</v>
      </c>
      <c r="J5">
        <v>0.3412752146231674</v>
      </c>
      <c r="K5">
        <f t="shared" ref="K5:K10" si="1">C5/C6-1</f>
        <v>3.3962264150943389E-2</v>
      </c>
      <c r="L5">
        <f t="shared" ref="L5:L10" si="2">B5/B6-1</f>
        <v>8.6124071988415762E-2</v>
      </c>
      <c r="M5">
        <f t="shared" ref="M5:M10" si="3">K5/L5</f>
        <v>0.39434113328398512</v>
      </c>
    </row>
    <row r="6" spans="1:13" x14ac:dyDescent="0.25">
      <c r="A6">
        <v>2015</v>
      </c>
      <c r="B6">
        <v>43507</v>
      </c>
      <c r="C6">
        <v>19610</v>
      </c>
      <c r="D6">
        <v>3500</v>
      </c>
      <c r="E6">
        <f t="shared" si="0"/>
        <v>0.45073206610430505</v>
      </c>
      <c r="F6">
        <f>C6*0.524</f>
        <v>10275.640000000001</v>
      </c>
      <c r="G6">
        <f>C6*0.224</f>
        <v>4392.6400000000003</v>
      </c>
      <c r="H6">
        <f>C6*0.049</f>
        <v>960.89</v>
      </c>
      <c r="I6">
        <f>C6*0.203</f>
        <v>3980.8300000000004</v>
      </c>
      <c r="J6">
        <v>0.39434113328398512</v>
      </c>
      <c r="K6">
        <f t="shared" si="1"/>
        <v>4.164453415489211E-2</v>
      </c>
      <c r="L6">
        <f t="shared" si="2"/>
        <v>8.7049946280888468E-2</v>
      </c>
      <c r="M6">
        <f t="shared" si="3"/>
        <v>0.47839816029886545</v>
      </c>
    </row>
    <row r="7" spans="1:13" x14ac:dyDescent="0.25">
      <c r="A7">
        <v>2014</v>
      </c>
      <c r="B7">
        <v>40023</v>
      </c>
      <c r="C7">
        <v>18826</v>
      </c>
      <c r="D7">
        <v>3400</v>
      </c>
      <c r="E7">
        <f t="shared" si="0"/>
        <v>0.47037953176923269</v>
      </c>
      <c r="F7">
        <f>C7*0.544</f>
        <v>10241.344000000001</v>
      </c>
      <c r="G7">
        <f>C7*0.218</f>
        <v>4104.0680000000002</v>
      </c>
      <c r="H7">
        <f>C7*0.049</f>
        <v>922.47400000000005</v>
      </c>
      <c r="I7">
        <f>C7*0.189</f>
        <v>3558.114</v>
      </c>
      <c r="J7">
        <v>0.47839816029886545</v>
      </c>
      <c r="K7">
        <f t="shared" si="1"/>
        <v>3.1880977683318434E-4</v>
      </c>
      <c r="L7">
        <f t="shared" si="2"/>
        <v>7.2025499544650984E-2</v>
      </c>
      <c r="M7">
        <f t="shared" si="3"/>
        <v>4.4263459309371901E-3</v>
      </c>
    </row>
    <row r="8" spans="1:13" x14ac:dyDescent="0.25">
      <c r="A8">
        <v>2013</v>
      </c>
      <c r="B8">
        <v>37334</v>
      </c>
      <c r="C8">
        <v>18820</v>
      </c>
      <c r="D8">
        <v>3400</v>
      </c>
      <c r="E8">
        <f t="shared" si="0"/>
        <v>0.50409814110462314</v>
      </c>
      <c r="F8">
        <f>C8*0.568</f>
        <v>10689.759999999998</v>
      </c>
      <c r="G8">
        <f>C8*0.222</f>
        <v>4178.04</v>
      </c>
      <c r="H8">
        <f>C8*0.036</f>
        <v>677.52</v>
      </c>
      <c r="I8">
        <f>C8*0.174</f>
        <v>3274.68</v>
      </c>
      <c r="J8">
        <v>4.4263459309371901E-3</v>
      </c>
      <c r="K8">
        <f t="shared" si="1"/>
        <v>4.1159548572692994E-2</v>
      </c>
      <c r="L8">
        <f t="shared" si="2"/>
        <v>8.5858879646326658E-2</v>
      </c>
      <c r="M8">
        <f t="shared" si="3"/>
        <v>0.47938604303059928</v>
      </c>
    </row>
    <row r="9" spans="1:13" x14ac:dyDescent="0.25">
      <c r="A9">
        <v>2012</v>
      </c>
      <c r="B9">
        <v>34382</v>
      </c>
      <c r="C9">
        <v>18076</v>
      </c>
      <c r="D9">
        <v>3300</v>
      </c>
      <c r="E9">
        <f t="shared" si="0"/>
        <v>0.52574021290209993</v>
      </c>
      <c r="F9">
        <f>C9*0.583</f>
        <v>10538.307999999999</v>
      </c>
      <c r="G9">
        <f>C9*0.225</f>
        <v>4067.1</v>
      </c>
      <c r="H9">
        <f>C9*0.0831</f>
        <v>1502.1155999999999</v>
      </c>
      <c r="I9">
        <f>C9*0.161</f>
        <v>2910.2359999999999</v>
      </c>
      <c r="J9">
        <v>0.47938604303059928</v>
      </c>
      <c r="K9">
        <f t="shared" si="1"/>
        <v>1.3967577270432407E-2</v>
      </c>
      <c r="L9">
        <f t="shared" si="2"/>
        <v>7.932820593313461E-2</v>
      </c>
      <c r="M9">
        <f t="shared" si="3"/>
        <v>0.17607327817555354</v>
      </c>
    </row>
    <row r="10" spans="1:13" x14ac:dyDescent="0.25">
      <c r="A10">
        <v>2011</v>
      </c>
      <c r="B10">
        <v>31855</v>
      </c>
      <c r="C10">
        <v>17827</v>
      </c>
      <c r="D10">
        <v>3300</v>
      </c>
      <c r="E10">
        <f t="shared" si="0"/>
        <v>0.55962957149584047</v>
      </c>
      <c r="F10">
        <f>C10*0.608</f>
        <v>10838.815999999999</v>
      </c>
      <c r="G10">
        <f>C10*0.225</f>
        <v>4011.0750000000003</v>
      </c>
      <c r="H10">
        <f>C10*0.028</f>
        <v>499.15600000000001</v>
      </c>
      <c r="I10">
        <f>C10*0.139</f>
        <v>2477.9530000000004</v>
      </c>
      <c r="J10">
        <v>0.17607327817555354</v>
      </c>
      <c r="K10">
        <f t="shared" si="1"/>
        <v>5.7041209605692256E-2</v>
      </c>
      <c r="L10">
        <f t="shared" si="2"/>
        <v>0.16259124087591248</v>
      </c>
      <c r="M10">
        <f t="shared" si="3"/>
        <v>0.35082584583523391</v>
      </c>
    </row>
    <row r="11" spans="1:13" x14ac:dyDescent="0.25">
      <c r="A11">
        <v>2010</v>
      </c>
      <c r="B11">
        <v>27400</v>
      </c>
      <c r="C11">
        <v>16865</v>
      </c>
      <c r="D11">
        <v>3100</v>
      </c>
      <c r="E11">
        <f t="shared" si="0"/>
        <v>0.61551094890510949</v>
      </c>
      <c r="F11">
        <f>C11*0.613</f>
        <v>10338.244999999999</v>
      </c>
      <c r="G11">
        <f>C11*0.221</f>
        <v>3727.165</v>
      </c>
      <c r="H11">
        <f>C11*0.024</f>
        <v>404.76</v>
      </c>
      <c r="I11">
        <f>C11*0.142</f>
        <v>2394.83</v>
      </c>
      <c r="J11">
        <v>0.35082584583523391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2022-12-10T08:13:29Z</dcterms:modified>
</cp:coreProperties>
</file>