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codeName="ThisWorkbook" defaultThemeVersion="124226"/>
  <mc:AlternateContent xmlns:mc="http://schemas.openxmlformats.org/markup-compatibility/2006">
    <mc:Choice Requires="x15">
      <x15ac:absPath xmlns:x15ac="http://schemas.microsoft.com/office/spreadsheetml/2010/11/ac" url="C:\Users\danie\Desktop\excel\"/>
    </mc:Choice>
  </mc:AlternateContent>
  <xr:revisionPtr revIDLastSave="0" documentId="13_ncr:1_{FFC78393-CFCB-43BC-A0B5-3D50EAB6BA0A}" xr6:coauthVersionLast="37" xr6:coauthVersionMax="37" xr10:uidLastSave="{00000000-0000-0000-0000-000000000000}"/>
  <bookViews>
    <workbookView xWindow="0" yWindow="0" windowWidth="23040" windowHeight="9060" tabRatio="925" activeTab="1" xr2:uid="{00000000-000D-0000-FFFF-FFFF00000000}"/>
  </bookViews>
  <sheets>
    <sheet name="Cover Page " sheetId="66" r:id="rId1"/>
    <sheet name="Table 1 WASDE" sheetId="74" r:id="rId2"/>
    <sheet name="Tab 2 Mexico" sheetId="12" r:id="rId3"/>
    <sheet name="Tab 3 WTO Raw  " sheetId="1" r:id="rId4"/>
    <sheet name="Tab 4 Refined" sheetId="8" r:id="rId5"/>
    <sheet name="Tab 5 FTAs " sheetId="54" r:id="rId6"/>
    <sheet name="Tab 6,7 Re-Export " sheetId="116" r:id="rId7"/>
    <sheet name="Table 8A FY 2018 " sheetId="106" r:id="rId8"/>
    <sheet name="Table 8B FY 2019" sheetId="115" r:id="rId9"/>
    <sheet name="Table 9 Re-Export " sheetId="117" r:id="rId10"/>
    <sheet name="Tab 10 SCP" sheetId="45" r:id="rId11"/>
  </sheets>
  <externalReferences>
    <externalReference r:id="rId12"/>
    <externalReference r:id="rId13"/>
  </externalReferences>
  <definedNames>
    <definedName name="CCCInv" localSheetId="10">#REF!</definedName>
    <definedName name="CCCInv" localSheetId="5">#REF!</definedName>
    <definedName name="CCCInv" localSheetId="7">#REF!</definedName>
    <definedName name="CCCInv">#REF!</definedName>
    <definedName name="CertificateGains" localSheetId="10">#REF!</definedName>
    <definedName name="CertificateGains" localSheetId="5">#REF!</definedName>
    <definedName name="CertificateGains" localSheetId="7">#REF!</definedName>
    <definedName name="CertificateGains">#REF!</definedName>
    <definedName name="ComplyAcres" localSheetId="10">#REF!</definedName>
    <definedName name="ComplyAcres" localSheetId="5">#REF!</definedName>
    <definedName name="ComplyAcres" localSheetId="7">#REF!</definedName>
    <definedName name="ComplyAcres">#REF!</definedName>
    <definedName name="ContractPaymentAcres" localSheetId="10">#REF!</definedName>
    <definedName name="ContractPaymentAcres" localSheetId="5">#REF!</definedName>
    <definedName name="ContractPaymentAcres" localSheetId="7">#REF!</definedName>
    <definedName name="ContractPaymentAcres">#REF!</definedName>
    <definedName name="CountercyclicalPaymentRate" localSheetId="10">#REF!</definedName>
    <definedName name="CountercyclicalPaymentRate" localSheetId="5">#REF!</definedName>
    <definedName name="CountercyclicalPaymentRate" localSheetId="7">#REF!</definedName>
    <definedName name="CountercyclicalPaymentRate">#REF!</definedName>
    <definedName name="CountercyclicalPayments" localSheetId="10">#REF!</definedName>
    <definedName name="CountercyclicalPayments" localSheetId="5">#REF!</definedName>
    <definedName name="CountercyclicalPayments" localSheetId="7">#REF!</definedName>
    <definedName name="CountercyclicalPayments">#REF!</definedName>
    <definedName name="CountercyclicalPaymentYield" localSheetId="10">#REF!</definedName>
    <definedName name="CountercyclicalPaymentYield" localSheetId="5">#REF!</definedName>
    <definedName name="CountercyclicalPaymentYield" localSheetId="7">#REF!</definedName>
    <definedName name="CountercyclicalPaymentYield">#REF!</definedName>
    <definedName name="CRPHistory" localSheetId="10">#REF!</definedName>
    <definedName name="CRPHistory" localSheetId="5">#REF!</definedName>
    <definedName name="CRPHistory" localSheetId="7">#REF!</definedName>
    <definedName name="CRPHistory">#REF!</definedName>
    <definedName name="CRPPayments" localSheetId="10">#REF!</definedName>
    <definedName name="CRPPayments" localSheetId="5">#REF!</definedName>
    <definedName name="CRPPayments" localSheetId="7">#REF!</definedName>
    <definedName name="CRPPayments">#REF!</definedName>
    <definedName name="DiffUnaccounted" localSheetId="10">#REF!</definedName>
    <definedName name="DiffUnaccounted" localSheetId="5">#REF!</definedName>
    <definedName name="DiffUnaccounted" localSheetId="7">#REF!</definedName>
    <definedName name="DiffUnaccounted">#REF!</definedName>
    <definedName name="DirectCounterCyclicalPayments" localSheetId="10">#REF!</definedName>
    <definedName name="DirectCounterCyclicalPayments" localSheetId="5">#REF!</definedName>
    <definedName name="DirectCounterCyclicalPayments" localSheetId="7">#REF!</definedName>
    <definedName name="DirectCounterCyclicalPayments">#REF!</definedName>
    <definedName name="DirectPaymentRate" localSheetId="10">#REF!</definedName>
    <definedName name="DirectPaymentRate" localSheetId="5">#REF!</definedName>
    <definedName name="DirectPaymentRate" localSheetId="7">#REF!</definedName>
    <definedName name="DirectPaymentRate">#REF!</definedName>
    <definedName name="DirectPayments" localSheetId="10">#REF!</definedName>
    <definedName name="DirectPayments" localSheetId="5">#REF!</definedName>
    <definedName name="DirectPayments" localSheetId="7">#REF!</definedName>
    <definedName name="DirectPayments">#REF!</definedName>
    <definedName name="DirectPaymentsExtract" localSheetId="10">[1]ExtractFileForDirect!#REF!</definedName>
    <definedName name="DirectPaymentsExtract" localSheetId="5">[1]ExtractFileForDirect!#REF!</definedName>
    <definedName name="DirectPaymentsExtract" localSheetId="6">[2]ExtractFileForDirect!#REF!</definedName>
    <definedName name="DirectPaymentsExtract" localSheetId="7">[1]ExtractFileForDirect!#REF!</definedName>
    <definedName name="DirectPaymentsExtract" localSheetId="8">[1]ExtractFileForDirect!#REF!</definedName>
    <definedName name="DirectPaymentsExtract" localSheetId="9">[2]ExtractFileForDirect!#REF!</definedName>
    <definedName name="DirectPaymentsExtract">[1]ExtractFileForDirect!#REF!</definedName>
    <definedName name="DirectPaymentYield" localSheetId="10">#REF!</definedName>
    <definedName name="DirectPaymentYield" localSheetId="5">#REF!</definedName>
    <definedName name="DirectPaymentYield" localSheetId="6">#REF!</definedName>
    <definedName name="DirectPaymentYield" localSheetId="7">#REF!</definedName>
    <definedName name="DirectPaymentYield" localSheetId="9">#REF!</definedName>
    <definedName name="DirectPaymentYield">#REF!</definedName>
    <definedName name="Domestic" localSheetId="10">#REF!</definedName>
    <definedName name="Domestic" localSheetId="5">#REF!</definedName>
    <definedName name="Domestic" localSheetId="7">#REF!</definedName>
    <definedName name="Domestic">#REF!</definedName>
    <definedName name="Effective" localSheetId="10">#REF!</definedName>
    <definedName name="Effective" localSheetId="5">#REF!</definedName>
    <definedName name="Effective" localSheetId="7">#REF!</definedName>
    <definedName name="Effective">#REF!</definedName>
    <definedName name="EV__LASTREFTIME__" hidden="1">38283.519537037</definedName>
    <definedName name="ExcelName13">#N/A</definedName>
    <definedName name="FarmValueOfProd" localSheetId="10">#REF!</definedName>
    <definedName name="FarmValueOfProd" localSheetId="5">#REF!</definedName>
    <definedName name="FarmValueOfProd" localSheetId="6">#REF!</definedName>
    <definedName name="FarmValueOfProd" localSheetId="7">#REF!</definedName>
    <definedName name="FarmValueOfProd" localSheetId="9">#REF!</definedName>
    <definedName name="FarmValueOfProd">#REF!</definedName>
    <definedName name="FISCAL" localSheetId="10">#REF!</definedName>
    <definedName name="FISCAL" localSheetId="5">#REF!</definedName>
    <definedName name="FISCAL" localSheetId="7">#REF!</definedName>
    <definedName name="FISCAL">#REF!</definedName>
    <definedName name="FixedDecoupledPayments" localSheetId="10">#REF!</definedName>
    <definedName name="FixedDecoupledPayments" localSheetId="5">#REF!</definedName>
    <definedName name="FixedDecoupledPayments" localSheetId="7">#REF!</definedName>
    <definedName name="FixedDecoupledPayments">#REF!</definedName>
    <definedName name="FreeStocks" localSheetId="10">#REF!</definedName>
    <definedName name="FreeStocks" localSheetId="5">#REF!</definedName>
    <definedName name="FreeStocks" localSheetId="7">#REF!</definedName>
    <definedName name="FreeStocks">#REF!</definedName>
    <definedName name="HarvestedAcres" localSheetId="10">#REF!</definedName>
    <definedName name="HarvestedAcres" localSheetId="5">#REF!</definedName>
    <definedName name="HarvestedAcres" localSheetId="7">#REF!</definedName>
    <definedName name="HarvestedAcres">#REF!</definedName>
    <definedName name="HarvestedYield" localSheetId="10">#REF!</definedName>
    <definedName name="HarvestedYield" localSheetId="5">#REF!</definedName>
    <definedName name="HarvestedYield" localSheetId="7">#REF!</definedName>
    <definedName name="HarvestedYield">#REF!</definedName>
    <definedName name="Hoja1_Query">#N/A</definedName>
    <definedName name="Imports" localSheetId="10">#REF!</definedName>
    <definedName name="Imports" localSheetId="5">#REF!</definedName>
    <definedName name="Imports" localSheetId="6">#REF!</definedName>
    <definedName name="Imports" localSheetId="7">#REF!</definedName>
    <definedName name="Imports" localSheetId="9">#REF!</definedName>
    <definedName name="Imports">#REF!</definedName>
    <definedName name="LDPs" localSheetId="10">#REF!</definedName>
    <definedName name="LDPs" localSheetId="5">#REF!</definedName>
    <definedName name="LDPs" localSheetId="7">#REF!</definedName>
    <definedName name="LDPs">#REF!</definedName>
    <definedName name="LoanDeficiencyPayments" localSheetId="10">#REF!</definedName>
    <definedName name="LoanDeficiencyPayments" localSheetId="5">#REF!</definedName>
    <definedName name="LoanDeficiencyPayments" localSheetId="7">#REF!</definedName>
    <definedName name="LoanDeficiencyPayments">#REF!</definedName>
    <definedName name="LoanRate" localSheetId="10">#REF!</definedName>
    <definedName name="LoanRate" localSheetId="5">#REF!</definedName>
    <definedName name="LoanRate" localSheetId="7">#REF!</definedName>
    <definedName name="LoanRate">#REF!</definedName>
    <definedName name="LoanRePaymntRate" localSheetId="10">#REF!</definedName>
    <definedName name="LoanRePaymntRate" localSheetId="5">#REF!</definedName>
    <definedName name="LoanRePaymntRate" localSheetId="7">#REF!</definedName>
    <definedName name="LoanRePaymntRate">#REF!</definedName>
    <definedName name="LoansCertGains" localSheetId="10">#REF!</definedName>
    <definedName name="LoansCertGains" localSheetId="5">#REF!</definedName>
    <definedName name="LoansCertGains" localSheetId="7">#REF!</definedName>
    <definedName name="LoansCertGains">#REF!</definedName>
    <definedName name="LoansCertPurchasesCwt" localSheetId="10">#REF!</definedName>
    <definedName name="LoansCertPurchasesCwt" localSheetId="5">#REF!</definedName>
    <definedName name="LoansCertPurchasesCwt" localSheetId="7">#REF!</definedName>
    <definedName name="LoansCertPurchasesCwt">#REF!</definedName>
    <definedName name="LoansCertPurchasesDoll" localSheetId="10">#REF!</definedName>
    <definedName name="LoansCertPurchasesDoll" localSheetId="5">#REF!</definedName>
    <definedName name="LoansCertPurchasesDoll" localSheetId="7">#REF!</definedName>
    <definedName name="LoansCertPurchasesDoll">#REF!</definedName>
    <definedName name="LoansOutstanding" localSheetId="10">#REF!</definedName>
    <definedName name="LoansOutstanding" localSheetId="5">#REF!</definedName>
    <definedName name="LoansOutstanding" localSheetId="7">#REF!</definedName>
    <definedName name="LoansOutstanding">#REF!</definedName>
    <definedName name="LoansRepaidCYFY_2" localSheetId="10">#REF!</definedName>
    <definedName name="LoansRepaidCYFY_2" localSheetId="5">#REF!</definedName>
    <definedName name="LoansRepaidCYFY_2" localSheetId="7">#REF!</definedName>
    <definedName name="LoansRepaidCYFY_2">#REF!</definedName>
    <definedName name="MarketingLoanWriteOffs" localSheetId="10">#REF!</definedName>
    <definedName name="MarketingLoanWriteOffs" localSheetId="5">#REF!</definedName>
    <definedName name="MarketingLoanWriteOffs" localSheetId="7">#REF!</definedName>
    <definedName name="MarketingLoanWriteOffs">#REF!</definedName>
    <definedName name="Marketings" localSheetId="10">#REF!</definedName>
    <definedName name="Marketings" localSheetId="5">#REF!</definedName>
    <definedName name="Marketings" localSheetId="7">#REF!</definedName>
    <definedName name="Marketings">#REF!</definedName>
    <definedName name="MarketReturns" localSheetId="10">#REF!</definedName>
    <definedName name="MarketReturns" localSheetId="5">#REF!</definedName>
    <definedName name="MarketReturns" localSheetId="7">#REF!</definedName>
    <definedName name="MarketReturns">#REF!</definedName>
    <definedName name="MO_GoatsClipped" localSheetId="10">#REF!</definedName>
    <definedName name="MO_GoatsClipped" localSheetId="5">#REF!</definedName>
    <definedName name="MO_GoatsClipped" localSheetId="7">#REF!</definedName>
    <definedName name="MO_GoatsClipped">#REF!</definedName>
    <definedName name="MO_LDPs" localSheetId="10">#REF!</definedName>
    <definedName name="MO_LDPs" localSheetId="5">#REF!</definedName>
    <definedName name="MO_LDPs" localSheetId="7">#REF!</definedName>
    <definedName name="MO_LDPs">#REF!</definedName>
    <definedName name="MO_LoanDeficiencyPayments" localSheetId="10">#REF!</definedName>
    <definedName name="MO_LoanDeficiencyPayments" localSheetId="5">#REF!</definedName>
    <definedName name="MO_LoanDeficiencyPayments" localSheetId="7">#REF!</definedName>
    <definedName name="MO_LoanDeficiencyPayments">#REF!</definedName>
    <definedName name="MO_LoansMadeByCwt" localSheetId="10">#REF!</definedName>
    <definedName name="MO_LoansMadeByCwt" localSheetId="5">#REF!</definedName>
    <definedName name="MO_LoansMadeByCwt" localSheetId="7">#REF!</definedName>
    <definedName name="MO_LoansMadeByCwt">#REF!</definedName>
    <definedName name="MO_LoansMadeByDoll" localSheetId="10">#REF!</definedName>
    <definedName name="MO_LoansMadeByDoll" localSheetId="5">#REF!</definedName>
    <definedName name="MO_LoansMadeByDoll" localSheetId="7">#REF!</definedName>
    <definedName name="MO_LoansMadeByDoll">#REF!</definedName>
    <definedName name="MO_LoansRepaidByCwt" localSheetId="10">#REF!</definedName>
    <definedName name="MO_LoansRepaidByCwt" localSheetId="5">#REF!</definedName>
    <definedName name="MO_LoansRepaidByCwt" localSheetId="7">#REF!</definedName>
    <definedName name="MO_LoansRepaidByCwt">#REF!</definedName>
    <definedName name="MO_LoansRepaidByDoll" localSheetId="10">#REF!</definedName>
    <definedName name="MO_LoansRepaidByDoll" localSheetId="5">#REF!</definedName>
    <definedName name="MO_LoansRepaidByDoll" localSheetId="7">#REF!</definedName>
    <definedName name="MO_LoansRepaidByDoll">#REF!</definedName>
    <definedName name="MO_MarketingLoanWriteOffs" localSheetId="10">#REF!</definedName>
    <definedName name="MO_MarketingLoanWriteOffs" localSheetId="5">#REF!</definedName>
    <definedName name="MO_MarketingLoanWriteOffs" localSheetId="7">#REF!</definedName>
    <definedName name="MO_MarketingLoanWriteOffs">#REF!</definedName>
    <definedName name="MO_Marketings" localSheetId="10">#REF!</definedName>
    <definedName name="MO_Marketings" localSheetId="5">#REF!</definedName>
    <definedName name="MO_Marketings" localSheetId="7">#REF!</definedName>
    <definedName name="MO_Marketings">#REF!</definedName>
    <definedName name="MO_MarketReturns" localSheetId="10">#REF!</definedName>
    <definedName name="MO_MarketReturns" localSheetId="5">#REF!</definedName>
    <definedName name="MO_MarketReturns" localSheetId="7">#REF!</definedName>
    <definedName name="MO_MarketReturns">#REF!</definedName>
    <definedName name="MO_Yield" localSheetId="10">#REF!</definedName>
    <definedName name="MO_Yield" localSheetId="5">#REF!</definedName>
    <definedName name="MO_Yield" localSheetId="7">#REF!</definedName>
    <definedName name="MO_Yield">#REF!</definedName>
    <definedName name="MohairPayments" localSheetId="10">#REF!</definedName>
    <definedName name="MohairPayments" localSheetId="5">#REF!</definedName>
    <definedName name="MohairPayments" localSheetId="7">#REF!</definedName>
    <definedName name="MohairPayments">#REF!</definedName>
    <definedName name="new_table" localSheetId="7">#REF!</definedName>
    <definedName name="new_table">#REF!</definedName>
    <definedName name="NumberGoatsClipped" localSheetId="10">#REF!</definedName>
    <definedName name="NumberGoatsClipped" localSheetId="5">#REF!</definedName>
    <definedName name="NumberGoatsClipped" localSheetId="7">#REF!</definedName>
    <definedName name="NumberGoatsClipped">#REF!</definedName>
    <definedName name="OldTable" localSheetId="7">#REF!</definedName>
    <definedName name="OldTable">#REF!</definedName>
    <definedName name="OTHER" localSheetId="7">#REF!</definedName>
    <definedName name="OTHER">#REF!</definedName>
    <definedName name="PlantedAcres" localSheetId="10">#REF!</definedName>
    <definedName name="PlantedAcres" localSheetId="5">#REF!</definedName>
    <definedName name="PlantedAcres" localSheetId="7">#REF!</definedName>
    <definedName name="PlantedAcres">#REF!</definedName>
    <definedName name="price" localSheetId="10">#REF!</definedName>
    <definedName name="price" localSheetId="5">#REF!</definedName>
    <definedName name="price" localSheetId="7">#REF!</definedName>
    <definedName name="price">#REF!</definedName>
    <definedName name="_xlnm.Print_Area" localSheetId="0">'Cover Page '!$A$3:$R$18</definedName>
    <definedName name="_xlnm.Print_Area" localSheetId="10">'Tab 10 SCP'!$A$1:$P$14</definedName>
    <definedName name="_xlnm.Print_Area" localSheetId="2">'Tab 2 Mexico'!$A$1:$N$31</definedName>
    <definedName name="_xlnm.Print_Area" localSheetId="3">'Tab 3 WTO Raw  '!$A$1:$U$51</definedName>
    <definedName name="_xlnm.Print_Area" localSheetId="4">'Tab 4 Refined'!$A$1:$P$23</definedName>
    <definedName name="_xlnm.Print_Area" localSheetId="5">'Tab 5 FTAs '!$A$1:$P$40</definedName>
    <definedName name="_xlnm.Print_Area" localSheetId="6">'Tab 6,7 Re-Export '!$A$1:$N$21</definedName>
    <definedName name="_xlnm.Print_Area" localSheetId="1">'Table 1 WASDE'!$A$1:$Q$31</definedName>
    <definedName name="_xlnm.Print_Area" localSheetId="7">'Table 8A FY 2018 '!$A$1:$H$56</definedName>
    <definedName name="_xlnm.Print_Area" localSheetId="8">'Table 8B FY 2019'!$A$1:$H$55</definedName>
    <definedName name="_xlnm.Print_Area" localSheetId="9">'Table 9 Re-Export '!$A$1:$K$55</definedName>
    <definedName name="_xlnm.Print_Area">#N/A</definedName>
    <definedName name="_xlnm.Print_Titles">#N/A</definedName>
    <definedName name="Production" localSheetId="10">#REF!</definedName>
    <definedName name="Production" localSheetId="5">#REF!</definedName>
    <definedName name="Production" localSheetId="6">#REF!</definedName>
    <definedName name="Production" localSheetId="7">#REF!</definedName>
    <definedName name="Production" localSheetId="9">#REF!</definedName>
    <definedName name="Production">#REF!</definedName>
    <definedName name="ProductionFlexibilityPayments" localSheetId="10">#REF!</definedName>
    <definedName name="ProductionFlexibilityPayments" localSheetId="5">#REF!</definedName>
    <definedName name="ProductionFlexibilityPayments" localSheetId="7">#REF!</definedName>
    <definedName name="ProductionFlexibilityPayments">#REF!</definedName>
    <definedName name="SAP" localSheetId="10">#REF!</definedName>
    <definedName name="SAP" localSheetId="5">#REF!</definedName>
    <definedName name="SAP" localSheetId="7">#REF!</definedName>
    <definedName name="SAP">#REF!</definedName>
    <definedName name="SupportPrice" localSheetId="10">#REF!</definedName>
    <definedName name="SupportPrice" localSheetId="5">#REF!</definedName>
    <definedName name="SupportPrice" localSheetId="7">#REF!</definedName>
    <definedName name="SupportPrice">#REF!</definedName>
    <definedName name="TargetPrice" localSheetId="10">#REF!</definedName>
    <definedName name="TargetPrice" localSheetId="5">#REF!</definedName>
    <definedName name="TargetPrice" localSheetId="7">#REF!</definedName>
    <definedName name="TargetPrice">#REF!</definedName>
    <definedName name="WO_BeginningStocks" localSheetId="10">#REF!</definedName>
    <definedName name="WO_BeginningStocks" localSheetId="5">#REF!</definedName>
    <definedName name="WO_BeginningStocks" localSheetId="7">#REF!</definedName>
    <definedName name="WO_BeginningStocks">#REF!</definedName>
    <definedName name="WO_DiffUnAccted" localSheetId="10">#REF!</definedName>
    <definedName name="WO_DiffUnAccted" localSheetId="5">#REF!</definedName>
    <definedName name="WO_DiffUnAccted" localSheetId="7">#REF!</definedName>
    <definedName name="WO_DiffUnAccted">#REF!</definedName>
    <definedName name="WO_DomesticUse" localSheetId="10">#REF!</definedName>
    <definedName name="WO_DomesticUse" localSheetId="5">#REF!</definedName>
    <definedName name="WO_DomesticUse" localSheetId="7">#REF!</definedName>
    <definedName name="WO_DomesticUse">#REF!</definedName>
    <definedName name="WO_Exports" localSheetId="10">#REF!</definedName>
    <definedName name="WO_Exports" localSheetId="5">#REF!</definedName>
    <definedName name="WO_Exports" localSheetId="7">#REF!</definedName>
    <definedName name="WO_Exports">#REF!</definedName>
    <definedName name="WO_FreeStocks" localSheetId="10">#REF!</definedName>
    <definedName name="WO_FreeStocks" localSheetId="5">#REF!</definedName>
    <definedName name="WO_FreeStocks" localSheetId="7">#REF!</definedName>
    <definedName name="WO_FreeStocks">#REF!</definedName>
    <definedName name="WO_Imports" localSheetId="10">#REF!</definedName>
    <definedName name="WO_Imports" localSheetId="5">#REF!</definedName>
    <definedName name="WO_Imports" localSheetId="7">#REF!</definedName>
    <definedName name="WO_Imports">#REF!</definedName>
    <definedName name="WO_LDPs" localSheetId="10">#REF!</definedName>
    <definedName name="WO_LDPs" localSheetId="5">#REF!</definedName>
    <definedName name="WO_LDPs" localSheetId="7">#REF!</definedName>
    <definedName name="WO_LDPs">#REF!</definedName>
    <definedName name="WO_LDPsPelts" localSheetId="10">#REF!</definedName>
    <definedName name="WO_LDPsPelts" localSheetId="5">#REF!</definedName>
    <definedName name="WO_LDPsPelts" localSheetId="7">#REF!</definedName>
    <definedName name="WO_LDPsPelts">#REF!</definedName>
    <definedName name="WO_LoanDeficiencyPayments" localSheetId="10">#REF!</definedName>
    <definedName name="WO_LoanDeficiencyPayments" localSheetId="5">#REF!</definedName>
    <definedName name="WO_LoanDeficiencyPayments" localSheetId="7">#REF!</definedName>
    <definedName name="WO_LoanDeficiencyPayments">#REF!</definedName>
    <definedName name="WO_LoansMadeByCwt" localSheetId="10">#REF!</definedName>
    <definedName name="WO_LoansMadeByCwt" localSheetId="5">#REF!</definedName>
    <definedName name="WO_LoansMadeByCwt" localSheetId="7">#REF!</definedName>
    <definedName name="WO_LoansMadeByCwt">#REF!</definedName>
    <definedName name="WO_LoansMadeByDoll" localSheetId="10">#REF!</definedName>
    <definedName name="WO_LoansMadeByDoll" localSheetId="5">#REF!</definedName>
    <definedName name="WO_LoansMadeByDoll" localSheetId="7">#REF!</definedName>
    <definedName name="WO_LoansMadeByDoll">#REF!</definedName>
    <definedName name="WO_LoansRepaidByCwt" localSheetId="10">#REF!</definedName>
    <definedName name="WO_LoansRepaidByCwt" localSheetId="5">#REF!</definedName>
    <definedName name="WO_LoansRepaidByCwt" localSheetId="7">#REF!</definedName>
    <definedName name="WO_LoansRepaidByCwt">#REF!</definedName>
    <definedName name="WO_LoansRepaidByDoll" localSheetId="10">#REF!</definedName>
    <definedName name="WO_LoansRepaidByDoll" localSheetId="5">#REF!</definedName>
    <definedName name="WO_LoansRepaidByDoll" localSheetId="7">#REF!</definedName>
    <definedName name="WO_LoansRepaidByDoll">#REF!</definedName>
    <definedName name="WO_MarketingLoanWriteOffs" localSheetId="10">#REF!</definedName>
    <definedName name="WO_MarketingLoanWriteOffs" localSheetId="5">#REF!</definedName>
    <definedName name="WO_MarketingLoanWriteOffs" localSheetId="7">#REF!</definedName>
    <definedName name="WO_MarketingLoanWriteOffs">#REF!</definedName>
    <definedName name="WO_Marketings" localSheetId="10">#REF!</definedName>
    <definedName name="WO_Marketings" localSheetId="5">#REF!</definedName>
    <definedName name="WO_Marketings" localSheetId="7">#REF!</definedName>
    <definedName name="WO_Marketings">#REF!</definedName>
    <definedName name="WO_MarketReturns" localSheetId="10">#REF!</definedName>
    <definedName name="WO_MarketReturns" localSheetId="5">#REF!</definedName>
    <definedName name="WO_MarketReturns" localSheetId="7">#REF!</definedName>
    <definedName name="WO_MarketReturns">#REF!</definedName>
    <definedName name="WO_production" localSheetId="10">#REF!</definedName>
    <definedName name="WO_production" localSheetId="5">#REF!</definedName>
    <definedName name="WO_production" localSheetId="7">#REF!</definedName>
    <definedName name="WO_production">#REF!</definedName>
    <definedName name="WO_SheepShorn" localSheetId="10">#REF!</definedName>
    <definedName name="WO_SheepShorn" localSheetId="5">#REF!</definedName>
    <definedName name="WO_SheepShorn" localSheetId="7">#REF!</definedName>
    <definedName name="WO_SheepShorn">#REF!</definedName>
    <definedName name="WO_ShornWool" localSheetId="10">#REF!</definedName>
    <definedName name="WO_ShornWool" localSheetId="5">#REF!</definedName>
    <definedName name="WO_ShornWool" localSheetId="7">#REF!</definedName>
    <definedName name="WO_ShornWool">#REF!</definedName>
    <definedName name="WO_StockSheep" localSheetId="10">#REF!</definedName>
    <definedName name="WO_StockSheep" localSheetId="5">#REF!</definedName>
    <definedName name="WO_StockSheep" localSheetId="7">#REF!</definedName>
    <definedName name="WO_StockSheep">#REF!</definedName>
    <definedName name="WO_Yield" localSheetId="10">#REF!</definedName>
    <definedName name="WO_Yield" localSheetId="5">#REF!</definedName>
    <definedName name="WO_Yield" localSheetId="7">#REF!</definedName>
    <definedName name="WO_Yield">#REF!</definedName>
    <definedName name="XLSIMSIM" localSheetId="6" hidden="1">{"Sim",1,"Output 1","MProd!$U$230","1","4","10,000","298503897"}</definedName>
    <definedName name="XLSIMSIM" localSheetId="7" hidden="1">{"Sim",1,"Output 1","MProd!$U$230","1","4","10,000","298503897"}</definedName>
    <definedName name="XLSIMSIM" localSheetId="8" hidden="1">{"Sim",1,"Output 1","MProd!$U$230","1","4","10,000","298503897"}</definedName>
    <definedName name="XLSIMSIM" localSheetId="9" hidden="1">{"Sim",1,"Output 1","MProd!$U$230","1","4","10,000","298503897"}</definedName>
    <definedName name="XLSIMSIM" hidden="1">{"Sim",1,"Output 1","MProd!$U$230","1","4","10,000","298503897"}</definedName>
    <definedName name="XLSIMSIM_sub_1" hidden="1">"={""Sim"",48,""Output 1"",""ShortTon!$AS$4"",""Output 2"",""ShortTon!$AS$5"",""Output 3"",""ShortTon!$AS$6"",""Output 4"",""ShortTon!$AS$7"",""Output 5"",""ShortTon!$AS$8"",""Output 6"",""ShortTon!$AS$9"",""Output 7"",""ShortTon!$AS$10"",""Output 8"""</definedName>
    <definedName name="XLSIMSIM_sub_2" hidden="1">",""ShortTon!$AS$11"",""Output 9"",""ShortTon!$AS$12"",""Output 10"",""ShortTon!$AS$13"",""Output 11"",""ShortTon!$AS$14"",""Output 12"",""ShortTon!$AS$15"",""Output 13"",""ShortTon!$AS$16"",""Output 14"",""ShortTon!$AS$17"",""Output 15"",""ShortTon!$"</definedName>
    <definedName name="XLSIMSIM_sub_3" hidden="1">"AS$18"",""Output 16"",""ShortTon!$AS$19"",""Output 17"",""ShortTon!$AS$20"",""Output 18"",""ShortTon!$AS$21"",""Output 19"",""ShortTon!$AS$22"",""Output 20"",""ShortTon!$AS$23"",""Output 21"",""ShortTon!$AS$24"",""Output 22"",""ShortTon!$AS$25"",""Ou"</definedName>
    <definedName name="XLSIMSIM_sub_4" hidden="1">"tput 23"",""ShortTon!$AS$26"",""Output 24"",""ShortTon!$AS$27"",""Output 25"",""ShortTon!$AS$28"",""Output 26"",""ShortTon!$AS$29"",""Output 27"",""ShortTon!$AS$30"",""Output 28"",""ShortTon!$AS$31"",""Output 29"",""ShortTon!$AS$32"",""Output 30"","""</definedName>
    <definedName name="XLSIMSIM_sub_5" hidden="1">"ShortTon!$AS$33"",""Output 31"",""ShortTon!$AS$34"",""Output 32"",""ShortTon!$AS$35"",""Output 33"",""ShortTon!$AS$36"",""Output 34"",""ShortTon!$AS$37"",""Output 35"",""ShortTon!$AS$38"",""Output 36"",""ShortTon!$AS$39"",""Output 37"",""ShortTon!$AS"</definedName>
    <definedName name="XLSIMSIM_sub_6" hidden="1">"$40"",""Output 38"",""ShortTon!$AS$41"",""Output 39"",""ShortTon!$AS$42"",""Output 40"",""ShortTon!$AS$43"",""Output 41"",""ShortTon!$AS$44"",""Output 42"",""ShortTon!$AS$45"",""Output 43"",""ShortTon!$AS$46"",""Output 44"",""ShortTon!$AS$47"",""Outp"</definedName>
    <definedName name="XLSIMSIM_sub_7" hidden="1">"ut 45"",""ShortTon!$AS$48"",""Output 46"",""ShortTon!$AS$49"",""Output 47"",""ShortTon!$AS$50"",""Output 48"",""ShortTon!$AS$51"",""2"",""3"",""2,000"",""298503897""}"</definedName>
    <definedName name="Yield" localSheetId="10">#REF!</definedName>
    <definedName name="Yield" localSheetId="5">#REF!</definedName>
    <definedName name="Yield" localSheetId="6">#REF!</definedName>
    <definedName name="Yield" localSheetId="7">#REF!</definedName>
    <definedName name="Yield" localSheetId="9">#REF!</definedName>
    <definedName name="Yield">#REF!</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46" i="115" l="1"/>
  <c r="D7" i="106" l="1"/>
  <c r="L7" i="45" l="1"/>
  <c r="L10" i="45" s="1"/>
  <c r="L6" i="116" l="1"/>
  <c r="L20" i="54"/>
  <c r="L19" i="54"/>
  <c r="L18" i="54"/>
  <c r="L17" i="54" s="1"/>
  <c r="L15" i="54"/>
  <c r="L13" i="54"/>
  <c r="L12" i="54"/>
  <c r="L11" i="54"/>
  <c r="L10" i="54"/>
  <c r="L9" i="54"/>
  <c r="L8" i="54"/>
  <c r="L7" i="54"/>
  <c r="M11" i="74"/>
  <c r="M22" i="74" s="1"/>
  <c r="N44"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5" i="1"/>
  <c r="L8" i="8"/>
  <c r="L13" i="8" s="1"/>
  <c r="M9" i="74" s="1"/>
  <c r="M20" i="74" s="1"/>
  <c r="L24" i="74"/>
  <c r="M24" i="74"/>
  <c r="L24" i="12"/>
  <c r="M12" i="74" s="1"/>
  <c r="M23" i="74" s="1"/>
  <c r="J23" i="12"/>
  <c r="N46" i="1" l="1"/>
  <c r="M8" i="74" s="1"/>
  <c r="M19" i="74" s="1"/>
  <c r="L6" i="54"/>
  <c r="D11" i="74" l="1"/>
  <c r="E11" i="74"/>
  <c r="F11" i="74"/>
  <c r="G11" i="74"/>
  <c r="H11" i="74"/>
  <c r="I11" i="74"/>
  <c r="J11" i="74"/>
  <c r="K11" i="74"/>
  <c r="L11" i="74"/>
  <c r="L22" i="74" s="1"/>
  <c r="C11" i="74"/>
  <c r="E44" i="117"/>
  <c r="I43" i="117"/>
  <c r="B43" i="117"/>
  <c r="I31" i="117"/>
  <c r="B31" i="117"/>
  <c r="H28" i="117"/>
  <c r="H42" i="117" s="1"/>
  <c r="G28" i="117"/>
  <c r="G42" i="117" s="1"/>
  <c r="F26" i="117"/>
  <c r="F27" i="117" s="1"/>
  <c r="F30" i="117" s="1"/>
  <c r="F31" i="117" s="1"/>
  <c r="N18" i="116"/>
  <c r="N8" i="116"/>
  <c r="I6" i="116"/>
  <c r="H6" i="116"/>
  <c r="G6" i="116"/>
  <c r="F6" i="116"/>
  <c r="E6" i="116"/>
  <c r="D6" i="116"/>
  <c r="C6" i="116"/>
  <c r="B6" i="116"/>
  <c r="N5" i="116"/>
  <c r="N4" i="116"/>
  <c r="F43" i="117" l="1"/>
  <c r="N6" i="116"/>
  <c r="K10" i="45"/>
  <c r="E18" i="115" l="1"/>
  <c r="K17" i="54" l="1"/>
  <c r="K22" i="54"/>
  <c r="J17" i="54"/>
  <c r="K13" i="8"/>
  <c r="L9" i="74" s="1"/>
  <c r="L20" i="74" s="1"/>
  <c r="I23" i="12"/>
  <c r="K24" i="12"/>
  <c r="L12" i="74" s="1"/>
  <c r="L23" i="74" s="1"/>
  <c r="K6" i="54" l="1"/>
  <c r="K26" i="54" s="1"/>
  <c r="L10" i="74" s="1"/>
  <c r="L21" i="74" s="1"/>
  <c r="M46" i="1"/>
  <c r="L8" i="74" s="1"/>
  <c r="L14" i="74" l="1"/>
  <c r="L19" i="74"/>
  <c r="L25" i="74" s="1"/>
  <c r="E19" i="115" l="1"/>
  <c r="G18" i="115" l="1"/>
  <c r="J8" i="45" l="1"/>
  <c r="K22" i="74" l="1"/>
  <c r="J24" i="54"/>
  <c r="J23" i="54"/>
  <c r="L23" i="54" s="1"/>
  <c r="K24" i="74"/>
  <c r="J24" i="12"/>
  <c r="K12" i="74" s="1"/>
  <c r="K23" i="74" s="1"/>
  <c r="H23" i="12"/>
  <c r="J22" i="54" l="1"/>
  <c r="L24" i="54"/>
  <c r="L22" i="54" s="1"/>
  <c r="L26" i="54" s="1"/>
  <c r="M10" i="74" s="1"/>
  <c r="J13" i="8"/>
  <c r="K9" i="74" s="1"/>
  <c r="K20" i="74" s="1"/>
  <c r="L46" i="1"/>
  <c r="K8" i="74" s="1"/>
  <c r="K19" i="74" s="1"/>
  <c r="M21" i="74" l="1"/>
  <c r="M25" i="74" s="1"/>
  <c r="M14" i="74"/>
  <c r="G44" i="115"/>
  <c r="N10" i="12" l="1"/>
  <c r="J10" i="45" l="1"/>
  <c r="E46" i="115"/>
  <c r="E44" i="115"/>
  <c r="E42" i="115"/>
  <c r="H42" i="115" s="1"/>
  <c r="E28" i="115"/>
  <c r="H28" i="115" s="1"/>
  <c r="E27" i="115"/>
  <c r="H27" i="115" s="1"/>
  <c r="H19" i="115"/>
  <c r="F19" i="115"/>
  <c r="H18" i="115"/>
  <c r="E17" i="115"/>
  <c r="H17" i="115" s="1"/>
  <c r="E7" i="115"/>
  <c r="H7" i="115" s="1"/>
  <c r="I10" i="45" l="1"/>
  <c r="G42" i="115"/>
  <c r="F44" i="115"/>
  <c r="H44" i="115" s="1"/>
  <c r="F42" i="115"/>
  <c r="F24" i="115"/>
  <c r="F27" i="115"/>
  <c r="G27" i="115"/>
  <c r="F28" i="115"/>
  <c r="G28" i="115"/>
  <c r="F31" i="115"/>
  <c r="F32" i="115"/>
  <c r="F35" i="115"/>
  <c r="F36" i="115"/>
  <c r="F23" i="115"/>
  <c r="G19" i="115"/>
  <c r="G17" i="115"/>
  <c r="F17" i="115"/>
  <c r="G7" i="115"/>
  <c r="F7" i="115"/>
  <c r="D6" i="115"/>
  <c r="G6" i="115" s="1"/>
  <c r="G9" i="115" s="1"/>
  <c r="J22" i="74"/>
  <c r="N24" i="54"/>
  <c r="N20" i="54"/>
  <c r="N19" i="54"/>
  <c r="N15" i="54"/>
  <c r="N13" i="54"/>
  <c r="N12" i="54"/>
  <c r="N10" i="54"/>
  <c r="N9" i="54"/>
  <c r="I13" i="8"/>
  <c r="J9" i="74" s="1"/>
  <c r="J20" i="74" s="1"/>
  <c r="I24" i="74"/>
  <c r="J24" i="74"/>
  <c r="I24" i="12"/>
  <c r="J12" i="74" s="1"/>
  <c r="J23" i="74" s="1"/>
  <c r="G23" i="12"/>
  <c r="F38" i="115" l="1"/>
  <c r="D9" i="115"/>
  <c r="J6" i="54"/>
  <c r="J26" i="54" s="1"/>
  <c r="K10" i="74" s="1"/>
  <c r="I22" i="54"/>
  <c r="N23" i="54"/>
  <c r="I17" i="54"/>
  <c r="N18" i="54"/>
  <c r="N17" i="54" s="1"/>
  <c r="K46" i="1"/>
  <c r="J8" i="74" s="1"/>
  <c r="J19" i="74" s="1"/>
  <c r="K21" i="74" l="1"/>
  <c r="K25" i="74" s="1"/>
  <c r="K14" i="74"/>
  <c r="N7" i="54"/>
  <c r="N13" i="12"/>
  <c r="H10" i="45" l="1"/>
  <c r="I22" i="74" l="1"/>
  <c r="H22" i="54"/>
  <c r="H24" i="74"/>
  <c r="H24" i="12"/>
  <c r="I12" i="74" s="1"/>
  <c r="I23" i="74" s="1"/>
  <c r="F23" i="12"/>
  <c r="H17" i="54" l="1"/>
  <c r="J46" i="1"/>
  <c r="I8" i="74" s="1"/>
  <c r="I19" i="74" s="1"/>
  <c r="B38" i="115"/>
  <c r="C6" i="115"/>
  <c r="B6" i="115"/>
  <c r="B9" i="115" s="1"/>
  <c r="C9" i="115" l="1"/>
  <c r="F6" i="115"/>
  <c r="F9" i="115" s="1"/>
  <c r="F40" i="115" s="1"/>
  <c r="F48" i="115" s="1"/>
  <c r="E6" i="115"/>
  <c r="I6" i="54"/>
  <c r="I26" i="54" s="1"/>
  <c r="J10" i="74" s="1"/>
  <c r="J21" i="74" s="1"/>
  <c r="J25" i="74" s="1"/>
  <c r="N8" i="54"/>
  <c r="C38" i="115"/>
  <c r="B40" i="115"/>
  <c r="C40" i="115" l="1"/>
  <c r="E9" i="115"/>
  <c r="H6" i="115"/>
  <c r="H9" i="115" s="1"/>
  <c r="J14" i="74"/>
  <c r="E46" i="106"/>
  <c r="G10" i="45" l="1"/>
  <c r="H22" i="74" l="1"/>
  <c r="G24" i="74"/>
  <c r="G22" i="54"/>
  <c r="G17" i="54"/>
  <c r="G24" i="12"/>
  <c r="H12" i="74" s="1"/>
  <c r="H23" i="74" s="1"/>
  <c r="D23" i="12"/>
  <c r="E23" i="12"/>
  <c r="H6" i="54" l="1"/>
  <c r="H26" i="54" s="1"/>
  <c r="I10" i="74" s="1"/>
  <c r="I21" i="74" s="1"/>
  <c r="G13" i="8"/>
  <c r="H9" i="74" s="1"/>
  <c r="H20" i="74" s="1"/>
  <c r="H13" i="8"/>
  <c r="I9" i="74" s="1"/>
  <c r="I20" i="74" s="1"/>
  <c r="I46" i="1"/>
  <c r="H8" i="74" s="1"/>
  <c r="H19" i="74" s="1"/>
  <c r="G6" i="54"/>
  <c r="G26" i="54" s="1"/>
  <c r="H10" i="74" s="1"/>
  <c r="H21" i="74" s="1"/>
  <c r="I25" i="74" l="1"/>
  <c r="I14" i="74"/>
  <c r="H25" i="74"/>
  <c r="H14" i="74"/>
  <c r="F10" i="45"/>
  <c r="E11" i="54" l="1"/>
  <c r="N11" i="54" s="1"/>
  <c r="N6" i="54" s="1"/>
  <c r="N26" i="54" s="1"/>
  <c r="G22" i="74" l="1"/>
  <c r="F22" i="54"/>
  <c r="F24" i="12"/>
  <c r="G12" i="74" s="1"/>
  <c r="G23" i="74" s="1"/>
  <c r="H46" i="1" l="1"/>
  <c r="G8" i="74" s="1"/>
  <c r="G19" i="74" s="1"/>
  <c r="F17" i="54"/>
  <c r="F13" i="8"/>
  <c r="G9" i="74" s="1"/>
  <c r="G20" i="74" s="1"/>
  <c r="E10" i="45" l="1"/>
  <c r="E24" i="115" l="1"/>
  <c r="H24" i="115" s="1"/>
  <c r="G24" i="115"/>
  <c r="E32" i="115"/>
  <c r="H32" i="115" s="1"/>
  <c r="G32" i="115"/>
  <c r="E36" i="115" l="1"/>
  <c r="H36" i="115" s="1"/>
  <c r="G36" i="115"/>
  <c r="N7" i="12"/>
  <c r="O17" i="54" l="1"/>
  <c r="O6" i="54"/>
  <c r="F22" i="74"/>
  <c r="F24" i="74"/>
  <c r="E24" i="12"/>
  <c r="F12" i="74" s="1"/>
  <c r="F23" i="74" s="1"/>
  <c r="C23" i="12"/>
  <c r="F6" i="54" l="1"/>
  <c r="F26" i="54" s="1"/>
  <c r="G10" i="74" s="1"/>
  <c r="G21" i="74" s="1"/>
  <c r="E22" i="54"/>
  <c r="E17" i="54"/>
  <c r="O26" i="54"/>
  <c r="E13" i="8"/>
  <c r="F9" i="74" s="1"/>
  <c r="F20" i="74" s="1"/>
  <c r="E6" i="54"/>
  <c r="E26" i="54" s="1"/>
  <c r="F10" i="74" s="1"/>
  <c r="F21" i="74" s="1"/>
  <c r="G25" i="74" l="1"/>
  <c r="G14" i="74"/>
  <c r="F24" i="106" l="1"/>
  <c r="F23" i="106"/>
  <c r="P22" i="54" l="1"/>
  <c r="P17" i="54"/>
  <c r="P6" i="54"/>
  <c r="P26" i="54" l="1"/>
  <c r="E22" i="74"/>
  <c r="D10" i="45"/>
  <c r="D22" i="54"/>
  <c r="D17" i="54"/>
  <c r="E24" i="74"/>
  <c r="D13" i="8"/>
  <c r="E9" i="74" s="1"/>
  <c r="E20" i="74" s="1"/>
  <c r="D24" i="12"/>
  <c r="E12" i="74" s="1"/>
  <c r="E23" i="74" s="1"/>
  <c r="G46" i="1" l="1"/>
  <c r="F8" i="74" s="1"/>
  <c r="F19" i="74" s="1"/>
  <c r="F25" i="74" s="1"/>
  <c r="D6" i="54"/>
  <c r="D26" i="54" s="1"/>
  <c r="E10" i="74" s="1"/>
  <c r="E21" i="74" s="1"/>
  <c r="F46" i="1"/>
  <c r="E8" i="74" s="1"/>
  <c r="E19" i="74" s="1"/>
  <c r="B23" i="12"/>
  <c r="F14" i="74" l="1"/>
  <c r="E25" i="74"/>
  <c r="E14" i="74"/>
  <c r="C24" i="12" l="1"/>
  <c r="D12" i="74" s="1"/>
  <c r="C10" i="45" l="1"/>
  <c r="D22" i="74"/>
  <c r="D23" i="74"/>
  <c r="C24" i="74"/>
  <c r="D24" i="74"/>
  <c r="C22" i="54"/>
  <c r="C17" i="54"/>
  <c r="C13" i="8"/>
  <c r="D9" i="74" s="1"/>
  <c r="D20" i="74" s="1"/>
  <c r="C6" i="54" l="1"/>
  <c r="C26" i="54" s="1"/>
  <c r="D10" i="74" s="1"/>
  <c r="D21" i="74" s="1"/>
  <c r="U6" i="1" l="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5" i="1"/>
  <c r="C46" i="1"/>
  <c r="U46" i="1" l="1"/>
  <c r="E46" i="1"/>
  <c r="D8" i="74" s="1"/>
  <c r="D14" i="74" l="1"/>
  <c r="D19" i="74"/>
  <c r="D25" i="74" s="1"/>
  <c r="B46" i="1" l="1"/>
  <c r="R6" i="1" l="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5" i="1"/>
  <c r="H46" i="106" l="1"/>
  <c r="C22" i="74" l="1"/>
  <c r="P13" i="74" l="1"/>
  <c r="P11" i="74"/>
  <c r="P12" i="74"/>
  <c r="B22" i="54" l="1"/>
  <c r="B17" i="54" l="1"/>
  <c r="B6" i="54"/>
  <c r="D38" i="115" l="1"/>
  <c r="D40" i="115" s="1"/>
  <c r="D48" i="115" s="1"/>
  <c r="E31" i="115"/>
  <c r="H31" i="115" s="1"/>
  <c r="G31" i="115"/>
  <c r="E23" i="115"/>
  <c r="G23" i="115"/>
  <c r="G24" i="106"/>
  <c r="H23" i="115" l="1"/>
  <c r="E35" i="115"/>
  <c r="H35" i="115" s="1"/>
  <c r="G35" i="115"/>
  <c r="G38" i="115" s="1"/>
  <c r="G40" i="115" s="1"/>
  <c r="E24" i="106"/>
  <c r="H24" i="106" s="1"/>
  <c r="H38" i="115" l="1"/>
  <c r="H40" i="115" s="1"/>
  <c r="G48" i="115"/>
  <c r="E38" i="115"/>
  <c r="E40" i="115" s="1"/>
  <c r="E48" i="115" s="1"/>
  <c r="G23" i="106"/>
  <c r="E23" i="106"/>
  <c r="H23" i="106" s="1"/>
  <c r="B6" i="106" l="1"/>
  <c r="B9" i="106" s="1"/>
  <c r="D6" i="106"/>
  <c r="E6" i="106" s="1"/>
  <c r="H6" i="106" s="1"/>
  <c r="F6" i="106"/>
  <c r="F7" i="106"/>
  <c r="G7" i="106"/>
  <c r="E7" i="106"/>
  <c r="H7" i="106" s="1"/>
  <c r="E8" i="106"/>
  <c r="H8" i="106" s="1"/>
  <c r="F8" i="106"/>
  <c r="C9" i="106"/>
  <c r="E12" i="106"/>
  <c r="H12" i="106" s="1"/>
  <c r="F12" i="106"/>
  <c r="G12" i="106"/>
  <c r="E13" i="106"/>
  <c r="H13" i="106" s="1"/>
  <c r="F13" i="106"/>
  <c r="E14" i="106"/>
  <c r="F14" i="106"/>
  <c r="G14" i="106"/>
  <c r="E17" i="106"/>
  <c r="H17" i="106" s="1"/>
  <c r="F17" i="106"/>
  <c r="G17" i="106"/>
  <c r="E18" i="106"/>
  <c r="H18" i="106" s="1"/>
  <c r="F18" i="106"/>
  <c r="G18" i="106"/>
  <c r="B19" i="106"/>
  <c r="C19" i="106"/>
  <c r="D19" i="106"/>
  <c r="P9" i="74" s="1"/>
  <c r="E27" i="106"/>
  <c r="H27" i="106" s="1"/>
  <c r="F27" i="106"/>
  <c r="G28" i="106"/>
  <c r="F28" i="106"/>
  <c r="G31" i="106"/>
  <c r="F31" i="106"/>
  <c r="E32" i="106"/>
  <c r="H32" i="106" s="1"/>
  <c r="F32" i="106"/>
  <c r="E35" i="106"/>
  <c r="H35" i="106" s="1"/>
  <c r="F35" i="106"/>
  <c r="G36" i="106"/>
  <c r="F36" i="106"/>
  <c r="B38" i="106"/>
  <c r="C38" i="106"/>
  <c r="E42" i="106"/>
  <c r="H42" i="106" s="1"/>
  <c r="F42" i="106"/>
  <c r="G42" i="106"/>
  <c r="E44" i="106"/>
  <c r="H44" i="106" s="1"/>
  <c r="F44" i="106"/>
  <c r="G44" i="106"/>
  <c r="F46" i="106"/>
  <c r="G46" i="106"/>
  <c r="C40" i="106" l="1"/>
  <c r="C48" i="106" s="1"/>
  <c r="B40" i="106"/>
  <c r="F19" i="106"/>
  <c r="G6" i="106"/>
  <c r="G19" i="106"/>
  <c r="E19" i="106"/>
  <c r="H14" i="106"/>
  <c r="H19" i="106" s="1"/>
  <c r="H9" i="106"/>
  <c r="F38" i="106"/>
  <c r="G35" i="106"/>
  <c r="E36" i="106"/>
  <c r="H36" i="106" s="1"/>
  <c r="D38" i="106"/>
  <c r="P10" i="74" s="1"/>
  <c r="F9" i="106"/>
  <c r="G27" i="106"/>
  <c r="E28" i="106"/>
  <c r="H28" i="106" s="1"/>
  <c r="G8" i="106"/>
  <c r="E31" i="106"/>
  <c r="H31" i="106" s="1"/>
  <c r="E9" i="106"/>
  <c r="G32" i="106"/>
  <c r="D9" i="106"/>
  <c r="P8" i="74" s="1"/>
  <c r="F40" i="106" l="1"/>
  <c r="F48" i="106" s="1"/>
  <c r="H38" i="106"/>
  <c r="H40" i="106" s="1"/>
  <c r="D40" i="106"/>
  <c r="D48" i="106" s="1"/>
  <c r="P14" i="74"/>
  <c r="G9" i="106"/>
  <c r="E38" i="106"/>
  <c r="E40" i="106" s="1"/>
  <c r="E48" i="106" s="1"/>
  <c r="G38" i="106"/>
  <c r="G40" i="106" l="1"/>
  <c r="G48" i="106" s="1"/>
  <c r="H48" i="106"/>
  <c r="N17" i="12" l="1"/>
  <c r="T46" i="1" l="1"/>
  <c r="N20" i="12" l="1"/>
  <c r="N6" i="12" l="1"/>
  <c r="N8" i="12"/>
  <c r="N9" i="12"/>
  <c r="N11" i="12"/>
  <c r="N12" i="12"/>
  <c r="N14" i="12"/>
  <c r="N15" i="12"/>
  <c r="N16" i="12"/>
  <c r="N18" i="12"/>
  <c r="N19" i="12"/>
  <c r="N21" i="12"/>
  <c r="N5" i="12"/>
  <c r="P24" i="74" l="1"/>
  <c r="P20" i="74" l="1"/>
  <c r="N10" i="45" l="1"/>
  <c r="D46" i="1"/>
  <c r="C8" i="74" s="1"/>
  <c r="Q46" i="1"/>
  <c r="P46" i="1"/>
  <c r="R46" i="1" l="1"/>
  <c r="B26" i="54" l="1"/>
  <c r="C10" i="74" l="1"/>
  <c r="C21" i="74" s="1"/>
  <c r="N23" i="12"/>
  <c r="P22" i="74" l="1"/>
  <c r="P23" i="74"/>
  <c r="P19" i="74" l="1"/>
  <c r="S13" i="74" l="1"/>
  <c r="S9" i="74"/>
  <c r="O13" i="74"/>
  <c r="O24" i="74" s="1"/>
  <c r="Q24" i="74" s="1"/>
  <c r="R13" i="74" l="1"/>
  <c r="T13" i="74" s="1"/>
  <c r="Q13" i="74"/>
  <c r="O11" i="74"/>
  <c r="O22" i="74" s="1"/>
  <c r="Q22" i="74" s="1"/>
  <c r="R11" i="74" l="1"/>
  <c r="Q11" i="74"/>
  <c r="O10" i="74" l="1"/>
  <c r="O21" i="74" s="1"/>
  <c r="R10" i="74" l="1"/>
  <c r="S12" i="74" l="1"/>
  <c r="S8" i="74" l="1"/>
  <c r="S11" i="74"/>
  <c r="T11" i="74" s="1"/>
  <c r="B10" i="45" l="1"/>
  <c r="B24" i="12" l="1"/>
  <c r="C12" i="74" l="1"/>
  <c r="C23" i="74" s="1"/>
  <c r="O12" i="74" l="1"/>
  <c r="Q12" i="74" s="1"/>
  <c r="R12" i="74" l="1"/>
  <c r="T12" i="74" s="1"/>
  <c r="O23" i="74"/>
  <c r="Q23" i="74" s="1"/>
  <c r="B13" i="8"/>
  <c r="C9" i="74" l="1"/>
  <c r="C20" i="74" s="1"/>
  <c r="O9" i="74" l="1"/>
  <c r="O20" i="74" s="1"/>
  <c r="Q20" i="74" s="1"/>
  <c r="R9" i="74" l="1"/>
  <c r="T9" i="74" s="1"/>
  <c r="Q9" i="74"/>
  <c r="P8" i="45" l="1"/>
  <c r="P7" i="45"/>
  <c r="S6" i="1" l="1"/>
  <c r="S7" i="1"/>
  <c r="S8" i="1"/>
  <c r="S10" i="1"/>
  <c r="S11" i="1"/>
  <c r="S13" i="1"/>
  <c r="S15" i="1"/>
  <c r="S16" i="1"/>
  <c r="S17" i="1"/>
  <c r="S18" i="1"/>
  <c r="S20" i="1"/>
  <c r="S21" i="1"/>
  <c r="S23" i="1"/>
  <c r="S24" i="1"/>
  <c r="S25" i="1"/>
  <c r="S27" i="1"/>
  <c r="S28" i="1"/>
  <c r="S29" i="1"/>
  <c r="S30" i="1"/>
  <c r="S31" i="1"/>
  <c r="S32" i="1"/>
  <c r="S34" i="1"/>
  <c r="S35" i="1"/>
  <c r="S36" i="1"/>
  <c r="S37" i="1"/>
  <c r="S39" i="1"/>
  <c r="S41" i="1"/>
  <c r="S44" i="1"/>
  <c r="S5" i="1"/>
  <c r="C19" i="74"/>
  <c r="C25" i="74" l="1"/>
  <c r="C14" i="74"/>
  <c r="P9" i="8"/>
  <c r="O10" i="45" l="1"/>
  <c r="P10" i="45" s="1"/>
  <c r="P10" i="8" l="1"/>
  <c r="N13" i="8" l="1"/>
  <c r="O13" i="8"/>
  <c r="P11" i="8"/>
  <c r="P8" i="8"/>
  <c r="P13" i="8" l="1"/>
  <c r="P7" i="8" l="1"/>
  <c r="N24" i="12" l="1"/>
  <c r="O8" i="74" l="1"/>
  <c r="Q8" i="74" l="1"/>
  <c r="O19" i="74"/>
  <c r="P21" i="74"/>
  <c r="Q21" i="74" s="1"/>
  <c r="Q10" i="74"/>
  <c r="S10" i="74"/>
  <c r="T10" i="74" s="1"/>
  <c r="P7" i="74"/>
  <c r="R8" i="74"/>
  <c r="O14" i="74"/>
  <c r="O25" i="74" s="1"/>
  <c r="O7" i="74"/>
  <c r="Q7" i="74" l="1"/>
  <c r="Q19" i="74"/>
  <c r="O18" i="74"/>
  <c r="R14" i="74"/>
  <c r="Q14" i="74"/>
  <c r="S14" i="74"/>
  <c r="P25" i="74"/>
  <c r="Q25" i="74" s="1"/>
  <c r="S7" i="74"/>
  <c r="P18" i="74"/>
  <c r="R7" i="74"/>
  <c r="T8" i="74"/>
  <c r="T7" i="74" l="1"/>
  <c r="Q18" i="74"/>
  <c r="T14" i="74"/>
  <c r="S46" i="1"/>
  <c r="H48" i="115"/>
  <c r="C48" i="115"/>
</calcChain>
</file>

<file path=xl/sharedStrings.xml><?xml version="1.0" encoding="utf-8"?>
<sst xmlns="http://schemas.openxmlformats.org/spreadsheetml/2006/main" count="499" uniqueCount="309">
  <si>
    <t>Argentina</t>
  </si>
  <si>
    <t>Barbados</t>
  </si>
  <si>
    <t>Belize</t>
  </si>
  <si>
    <t>Bolivia</t>
  </si>
  <si>
    <t>Colombia</t>
  </si>
  <si>
    <t>Congo</t>
  </si>
  <si>
    <t>Costa Rica</t>
  </si>
  <si>
    <t>Cote d'Ivoire</t>
  </si>
  <si>
    <t>Dominican Republic</t>
  </si>
  <si>
    <t>Ecuador</t>
  </si>
  <si>
    <t>El Salvador</t>
  </si>
  <si>
    <t>Fiji</t>
  </si>
  <si>
    <t>Gabon</t>
  </si>
  <si>
    <t>Guatemala</t>
  </si>
  <si>
    <t>Guyana</t>
  </si>
  <si>
    <t>Haiti</t>
  </si>
  <si>
    <t>Honduras</t>
  </si>
  <si>
    <t>India</t>
  </si>
  <si>
    <t>Jamaica</t>
  </si>
  <si>
    <t>Madagascar</t>
  </si>
  <si>
    <t>Malawi</t>
  </si>
  <si>
    <t>Mauritius</t>
  </si>
  <si>
    <t>Mozambique</t>
  </si>
  <si>
    <t>Nicaragua</t>
  </si>
  <si>
    <t>Panama</t>
  </si>
  <si>
    <t>Papua New Guinea</t>
  </si>
  <si>
    <t>Peru</t>
  </si>
  <si>
    <t xml:space="preserve">Philippines </t>
  </si>
  <si>
    <t>South Africa</t>
  </si>
  <si>
    <t xml:space="preserve">St. Kitts and Nevis </t>
  </si>
  <si>
    <t>Swaziland</t>
  </si>
  <si>
    <t>Taiwan</t>
  </si>
  <si>
    <t>Thailand</t>
  </si>
  <si>
    <t>Trinidad-Tobago</t>
  </si>
  <si>
    <t>Uruguay</t>
  </si>
  <si>
    <t>Zimbabwe</t>
  </si>
  <si>
    <t>Total</t>
  </si>
  <si>
    <t>Mexico</t>
  </si>
  <si>
    <t>Brazil</t>
  </si>
  <si>
    <t>Metric Tons, Raw Value</t>
  </si>
  <si>
    <t>MTRV</t>
  </si>
  <si>
    <t>Percent</t>
  </si>
  <si>
    <t xml:space="preserve">     Canada</t>
  </si>
  <si>
    <t xml:space="preserve">Metric Tons, Raw Value </t>
  </si>
  <si>
    <t>All Other Countries</t>
  </si>
  <si>
    <t xml:space="preserve">     Global Minimum </t>
  </si>
  <si>
    <t>Paraguay</t>
  </si>
  <si>
    <t>District Port Name</t>
  </si>
  <si>
    <t xml:space="preserve">Tranche 4     </t>
  </si>
  <si>
    <t xml:space="preserve">Tranche 3     </t>
  </si>
  <si>
    <t xml:space="preserve">Tranche 2     </t>
  </si>
  <si>
    <t xml:space="preserve">         Tranche 1     </t>
  </si>
  <si>
    <t xml:space="preserve">Tranche 5     </t>
  </si>
  <si>
    <t>n/a</t>
  </si>
  <si>
    <t xml:space="preserve">Peru special </t>
  </si>
  <si>
    <t>Costa Rica special</t>
  </si>
  <si>
    <t>Sub-Total Free Trade Agreements</t>
  </si>
  <si>
    <t>Panama, Total</t>
  </si>
  <si>
    <t>Peru, Total</t>
  </si>
  <si>
    <t>CAFTA-DR, Total</t>
  </si>
  <si>
    <t>TRQ</t>
  </si>
  <si>
    <t xml:space="preserve">WTO Minimum Quantity </t>
  </si>
  <si>
    <t>Sub-Total WTO Raw Sugar TRQ</t>
  </si>
  <si>
    <t>Additional Quantity</t>
  </si>
  <si>
    <t>Sub-Total WTO Refined Sugar TRQ</t>
  </si>
  <si>
    <t>Free Trade Agreements (Calendar Year TRQs):</t>
  </si>
  <si>
    <t>WTO Minimum Quantity</t>
  </si>
  <si>
    <t>Canada Quantity</t>
  </si>
  <si>
    <t xml:space="preserve">Global Quantity  </t>
  </si>
  <si>
    <t>Specialty Sugar</t>
  </si>
  <si>
    <t xml:space="preserve">Metric Tons </t>
  </si>
  <si>
    <t xml:space="preserve">   Panama, Raw Sugar</t>
  </si>
  <si>
    <t xml:space="preserve">   Panama, Specialty </t>
  </si>
  <si>
    <t>Shortfall</t>
  </si>
  <si>
    <t>Entries</t>
  </si>
  <si>
    <t xml:space="preserve">Baltimore, MD           </t>
  </si>
  <si>
    <t xml:space="preserve">El Paso, TX             </t>
  </si>
  <si>
    <t xml:space="preserve">Laredo, TX              </t>
  </si>
  <si>
    <t xml:space="preserve">Mobile, AL              </t>
  </si>
  <si>
    <t xml:space="preserve">Nogales, AZ             </t>
  </si>
  <si>
    <t>Philadelphia, PA</t>
  </si>
  <si>
    <t xml:space="preserve">San Diego, CA        </t>
  </si>
  <si>
    <t xml:space="preserve">San Juan, PR            </t>
  </si>
  <si>
    <t>FY 2010</t>
  </si>
  <si>
    <t>FY 2011</t>
  </si>
  <si>
    <t>FY 2012</t>
  </si>
  <si>
    <r>
      <rPr>
        <u/>
        <sz val="10"/>
        <rFont val="Arial"/>
        <family val="2"/>
      </rPr>
      <t>Source</t>
    </r>
    <r>
      <rPr>
        <sz val="10"/>
        <rFont val="Arial"/>
        <family val="2"/>
      </rPr>
      <t>:  USDA Foreign Agricultural Service.</t>
    </r>
  </si>
  <si>
    <t>Metric tons raw value</t>
  </si>
  <si>
    <t xml:space="preserve">Total </t>
  </si>
  <si>
    <t>STRV</t>
  </si>
  <si>
    <t xml:space="preserve">Australia </t>
  </si>
  <si>
    <t xml:space="preserve">Re-export sugar </t>
  </si>
  <si>
    <r>
      <rPr>
        <u/>
        <sz val="10"/>
        <rFont val="Arial"/>
        <family val="2"/>
      </rPr>
      <t>Source</t>
    </r>
    <r>
      <rPr>
        <sz val="10"/>
        <rFont val="Arial"/>
        <family val="2"/>
      </rPr>
      <t>:  U.S. Customs and Border Protection.</t>
    </r>
  </si>
  <si>
    <t xml:space="preserve">Total TRQ </t>
  </si>
  <si>
    <t>Sugar syrups, High-Tier</t>
  </si>
  <si>
    <t>3/ On July 9, 2013, USDA exchanged domestic sugar for certificates representing 34,448 MT of Colombian access under this TRQ. The remaining allocation was 16,302 MT.</t>
  </si>
  <si>
    <t>1/ Reporting deadline is the end of the calendar quarter following the quarter in which the transaction occurs.  Monthly totals are preliminary until after reporting deadline.</t>
  </si>
  <si>
    <t>Mexico Quantity</t>
  </si>
  <si>
    <t>Table 9 -- U.S. Sugar Re-Export Program License Balances and Transactions, Fiscal Years (October 1 - September 30)</t>
  </si>
  <si>
    <t>Refiners</t>
  </si>
  <si>
    <t xml:space="preserve">Sugar-Containing Product </t>
  </si>
  <si>
    <t xml:space="preserve">Polyhydric Alcohol </t>
  </si>
  <si>
    <t>Short tons, refined sugar</t>
  </si>
  <si>
    <t>Imports</t>
  </si>
  <si>
    <t>Export Credits</t>
  </si>
  <si>
    <t>Transfers to SCP and Poly Licenses</t>
  </si>
  <si>
    <t>Transfers from Licensed Refiners</t>
  </si>
  <si>
    <t>Used to make Polyhydric Alcohols</t>
  </si>
  <si>
    <t>October-December</t>
  </si>
  <si>
    <t>January-March</t>
  </si>
  <si>
    <t>April-June</t>
  </si>
  <si>
    <t>July-September</t>
  </si>
  <si>
    <t>FY 2014:</t>
  </si>
  <si>
    <t>Summary by Fiscal Year:</t>
  </si>
  <si>
    <t>3/  A negative balance indicates that cumulative exports exceed cumulative transfers from refiners.  A positive balance indicates that cumulative transfers from refiners exceed cumulative exports.</t>
  </si>
  <si>
    <t>4/  A negative balance indicates that cumulative use exceeds cumulative transfers from refiners.  A positive balance indicates that cumulative transfers from refiners exceed cumulative use.</t>
  </si>
  <si>
    <t xml:space="preserve">2/ Raw value is commercial weight multiplied by a factor of 1.06. </t>
  </si>
  <si>
    <t xml:space="preserve">FY 2009 </t>
  </si>
  <si>
    <t>FY 2014</t>
  </si>
  <si>
    <r>
      <rPr>
        <u/>
        <sz val="10"/>
        <rFont val="Arial"/>
        <family val="2"/>
      </rPr>
      <t>Source</t>
    </r>
    <r>
      <rPr>
        <sz val="10"/>
        <rFont val="Arial"/>
        <family val="2"/>
      </rPr>
      <t>: U.S. Census Bureau Trade Data, except forecast is FAS.</t>
    </r>
  </si>
  <si>
    <t>Tampa, FL</t>
  </si>
  <si>
    <t>FY 2015:</t>
  </si>
  <si>
    <t>FY 2015</t>
  </si>
  <si>
    <t>1/  A negative balance indicates that cumulative exports and transfers exceed cumulative imports.  A positive balance indicates that cumulative imports exceed cumulative exports and transfers.</t>
  </si>
  <si>
    <t>Additional countries with which the United States has Free Trade Agreements covering sugar:</t>
  </si>
  <si>
    <t xml:space="preserve">1) Singapore has unlimited access for originating sugar, but does not produce sugar. </t>
  </si>
  <si>
    <t>Reference</t>
  </si>
  <si>
    <t>Total Quota (Sum of tables 3-5)</t>
  </si>
  <si>
    <t>Table 3</t>
  </si>
  <si>
    <t>Table 4</t>
  </si>
  <si>
    <t>WTO refined sugar TRQ</t>
  </si>
  <si>
    <t>Table 5</t>
  </si>
  <si>
    <t xml:space="preserve">FTA sugar TRQs </t>
  </si>
  <si>
    <t>Table 7</t>
  </si>
  <si>
    <t>Re-export program imports</t>
  </si>
  <si>
    <t>Table 2</t>
  </si>
  <si>
    <t>1/ USDA World Agricultural Supply and Demand Estimates (WASDE) report for month indicated.</t>
  </si>
  <si>
    <r>
      <t>WASDE Projection</t>
    </r>
    <r>
      <rPr>
        <b/>
        <sz val="8"/>
        <color rgb="FFFF0000"/>
        <rFont val="Arial"/>
        <family val="2"/>
      </rPr>
      <t xml:space="preserve"> </t>
    </r>
    <r>
      <rPr>
        <b/>
        <vertAlign val="superscript"/>
        <sz val="11"/>
        <color rgb="FFFF0000"/>
        <rFont val="Arial"/>
        <family val="2"/>
      </rPr>
      <t>1/</t>
    </r>
  </si>
  <si>
    <t>Percent of WASDE Projection</t>
  </si>
  <si>
    <t>Short Tons, Raw Value</t>
  </si>
  <si>
    <r>
      <rPr>
        <u/>
        <sz val="10"/>
        <rFont val="Arial"/>
        <family val="2"/>
      </rPr>
      <t>Source</t>
    </r>
    <r>
      <rPr>
        <sz val="10"/>
        <rFont val="Arial"/>
        <family val="2"/>
      </rPr>
      <t xml:space="preserve">: See individual reference tables for sources. </t>
    </r>
  </si>
  <si>
    <t>FY 2016:</t>
  </si>
  <si>
    <t xml:space="preserve">   first-served basis.</t>
  </si>
  <si>
    <t xml:space="preserve">1/ Authorized under Additional U.S. Note 8 of Chapter 17 of the U.S. Harmonized Tariff Schedule: 59,250 MT to Canada, and 5,459 MT to other countries on a first-come, </t>
  </si>
  <si>
    <t>Savannah, GA</t>
  </si>
  <si>
    <t xml:space="preserve">Short Tons, Raw Value </t>
  </si>
  <si>
    <t>Factor for Metric tons to Short Tons: 1.10231125</t>
  </si>
  <si>
    <t>Houston-Galveston, TX</t>
  </si>
  <si>
    <t xml:space="preserve">2/  The July-Sept. amount of 536,285 in "Refiners Imports" is the sum of the following: imports, 6,175 MTRV; exchange of CCC-owned sugar for credits, 516,981 MTRV; transfers between refiners, 13,129 MTRV.  </t>
  </si>
  <si>
    <t>Seattle, WA</t>
  </si>
  <si>
    <t xml:space="preserve">    Totals may not add due to rounding.</t>
  </si>
  <si>
    <t>FY 2017:</t>
  </si>
  <si>
    <t>FY 2016</t>
  </si>
  <si>
    <t>Shortfalls</t>
  </si>
  <si>
    <t>FY 2018 WTO Raw sugar TRQ:</t>
  </si>
  <si>
    <t>FY 2018 WTO Refined sugar TRQ:</t>
  </si>
  <si>
    <t xml:space="preserve">CAFTA/DR CY 2018  </t>
  </si>
  <si>
    <t>Oct-Dec 2017</t>
  </si>
  <si>
    <t>Jan-Sep 2018</t>
  </si>
  <si>
    <t xml:space="preserve">Peru CY 2018 </t>
  </si>
  <si>
    <t xml:space="preserve">Panama CY 2018 </t>
  </si>
  <si>
    <t xml:space="preserve">Colombia CY 2018 </t>
  </si>
  <si>
    <t>San Francisco, CA</t>
  </si>
  <si>
    <t xml:space="preserve">1/ Includes all entries under U.S. Harmonized Tariff Schedule (HTS) lines 1701.12.10, 1701.12.50, 1701.13.10, 1701.13.50, 1701.14.10, 1701.14.50, 1701.91.10, 1701.91.30, 1701.99.10, and 1701.99.50 (and all associated 10-digit HTS lines). </t>
  </si>
  <si>
    <r>
      <t xml:space="preserve">This report was compiled and reconciled by Souleymane Diaby, Teresa McKeivier, and Ron Lord.  Questions, comments, and/or suggestions about this report should be directed to </t>
    </r>
    <r>
      <rPr>
        <u/>
        <sz val="12"/>
        <rFont val="Arial"/>
        <family val="2"/>
      </rPr>
      <t>Souleymane.Diaby@fas.usda.gov</t>
    </r>
    <r>
      <rPr>
        <sz val="12"/>
        <rFont val="Arial"/>
        <family val="2"/>
      </rPr>
      <t xml:space="preserve"> or 202-720-2916.</t>
    </r>
  </si>
  <si>
    <t xml:space="preserve">Oct-17  </t>
  </si>
  <si>
    <t xml:space="preserve">Nov-17      </t>
  </si>
  <si>
    <t>Dec-17</t>
  </si>
  <si>
    <t>Jan-18</t>
  </si>
  <si>
    <t>Feb-18</t>
  </si>
  <si>
    <t>Mar-18</t>
  </si>
  <si>
    <t>Apr-18</t>
  </si>
  <si>
    <t>May-18</t>
  </si>
  <si>
    <t>Jun-18</t>
  </si>
  <si>
    <t>Jul-18</t>
  </si>
  <si>
    <t>Aug-18</t>
  </si>
  <si>
    <t>Sep-18</t>
  </si>
  <si>
    <t>Table 1 -- U.S. Monthly Sugar Imports, Fiscal Year (FY) 2018</t>
  </si>
  <si>
    <t>FY 2018 Entries</t>
  </si>
  <si>
    <t>Table 7 -- U.S. Raw Sugar Imports Under the U.S. Sugar Re-Export Program, Fiscal Year (FY) 2018</t>
  </si>
  <si>
    <t xml:space="preserve">FY 2018 Entries </t>
  </si>
  <si>
    <t>------------------------Fiscal Year 2018-----------------------</t>
  </si>
  <si>
    <t xml:space="preserve">Nov-17 </t>
  </si>
  <si>
    <t>CY 2018 TRQ</t>
  </si>
  <si>
    <t>Fiscal Year (FY) 2018 Report</t>
  </si>
  <si>
    <t>-------------------------- FY 2018 ----------------------------</t>
  </si>
  <si>
    <t>1/ On June 30, 2017, USDA set the raw sugar TRQ at the minimum level to which the United States is committed in the Uruguay Round Agreement on Agriculture.</t>
  </si>
  <si>
    <t>Not entered to date</t>
  </si>
  <si>
    <t xml:space="preserve">2/ The tranches of the FY 2018 specialty sugar TRQ open as follows in MTRV.  See Federal Register notice of June 30, 2017, Vol. 82, No. 125, Page 29822.  </t>
  </si>
  <si>
    <t>Table 4 -- U.S. Refined Sugar Tariff-Rate Quota (TRQ) WTO Allocations and Entries By Month, Fiscal Year (FY) 2018</t>
  </si>
  <si>
    <t>Shortfall (of FY 2018 sugar only)</t>
  </si>
  <si>
    <t>4/ Totals may not add due to rounding.</t>
  </si>
  <si>
    <t>3/  Includes sugar from Mexico imported for the U.S. sugar re-export program (HTS 1701.14.20), which is not covered by the scope of the suspension agreements.</t>
  </si>
  <si>
    <t>2/  All sugar covered by the scope of the U.S.-Mexico suspension agreement.</t>
  </si>
  <si>
    <t>1/  October 1, 2017 - September 30, 2018.</t>
  </si>
  <si>
    <r>
      <rPr>
        <u/>
        <sz val="10"/>
        <rFont val="Arial"/>
        <family val="2"/>
      </rPr>
      <t>Sources</t>
    </r>
    <r>
      <rPr>
        <sz val="10"/>
        <rFont val="Arial"/>
        <family val="2"/>
      </rPr>
      <t>: US Census, US Customs and Border Protection.</t>
    </r>
  </si>
  <si>
    <t>---------------------- MTRV -------------------</t>
  </si>
  <si>
    <t>--------------------- STRV ------------------------</t>
  </si>
  <si>
    <t>FY 2017 TRQ</t>
  </si>
  <si>
    <t xml:space="preserve"> Entered in October 2017</t>
  </si>
  <si>
    <t>FY 2017 TRQ Entered in FY 2018</t>
  </si>
  <si>
    <t>Table 3 -- U.S. Raw Sugar Tariff-Rate Quota (TRQ) WTO Allocations and Entries By Month, Fiscal Year (FY) 2018</t>
  </si>
  <si>
    <t>Entries YTD</t>
  </si>
  <si>
    <t>Entries as percent of TRQ</t>
  </si>
  <si>
    <t xml:space="preserve">Entries YTD </t>
  </si>
  <si>
    <r>
      <rPr>
        <u/>
        <sz val="10"/>
        <rFont val="Arial"/>
        <family val="2"/>
      </rPr>
      <t>Source</t>
    </r>
    <r>
      <rPr>
        <sz val="10"/>
        <rFont val="Arial"/>
        <family val="2"/>
      </rPr>
      <t xml:space="preserve">: U.S. Customs and Border Protection, Weekly Quota Status Report.  </t>
    </r>
  </si>
  <si>
    <t>CY 2018  Entries</t>
  </si>
  <si>
    <t>FY 2018 Entries YTD</t>
  </si>
  <si>
    <t>FY 2018 TRQ Entries YTD</t>
  </si>
  <si>
    <t xml:space="preserve"> Entered in November 2017</t>
  </si>
  <si>
    <t>U.S. Sugar Monthly Import and Re-Exports</t>
  </si>
  <si>
    <t xml:space="preserve">Oct-17 Final    </t>
  </si>
  <si>
    <t>1/ These TRQs are established on a calendar year basis.  See Federal Register Notice of December 28, 2017 for CY 2018.</t>
  </si>
  <si>
    <t>2/ Determined not to have a trade surplus as defined under the Free Trade Agreements, and thus the CY 2018 TRQs are zero. See Federal Register Notice of December 28, 2017.</t>
  </si>
  <si>
    <t>4) Chile was determined to have no trade surplus as defined under the Free Trade Agreement, and thus the CY 2018 TRQ is zero. See Federal Register Notice of December 28, 2017.</t>
  </si>
  <si>
    <t>5) Morocco was determined to have no trade surplus as defined under the Free Trade Agreement, and thus the CY 2018 TRQ is zero. See Federal Register Notice of December 28, 2017.</t>
  </si>
  <si>
    <t>FY 2018:</t>
  </si>
  <si>
    <t>FY 2017</t>
  </si>
  <si>
    <t xml:space="preserve">Nov-17 Final     </t>
  </si>
  <si>
    <t>Honolulu, HI</t>
  </si>
  <si>
    <r>
      <t>Table 10 -- U.S. Sugar-Containing Products</t>
    </r>
    <r>
      <rPr>
        <b/>
        <vertAlign val="superscript"/>
        <sz val="12"/>
        <rFont val="Arial"/>
        <family val="2"/>
      </rPr>
      <t>1/</t>
    </r>
    <r>
      <rPr>
        <b/>
        <sz val="12"/>
        <rFont val="Arial"/>
        <family val="2"/>
      </rPr>
      <t xml:space="preserve"> Tariff-Rate Quota (TRQ) Allocations and Entries By Month, Fiscal Year (FY) 2018</t>
    </r>
  </si>
  <si>
    <t xml:space="preserve">Dec-17 Final </t>
  </si>
  <si>
    <t xml:space="preserve">2/ For all sugar imports from Mexico, see Table 2, U.S. Imports of Sugar from Mexico. </t>
  </si>
  <si>
    <t xml:space="preserve">1/ For all sugar imports from Mexico, see Table 2, U.S. Imports of Sugar from Mexico. </t>
  </si>
  <si>
    <t>March</t>
  </si>
  <si>
    <t>Canada</t>
  </si>
  <si>
    <t>3/ Guatemala's January amount of 7,563 tons is the sum of the following: 5,036 tons for CY 2018 FTA sugar TRQ, and 2,527 tons granted a waiver to permit entry in January 2018.</t>
  </si>
  <si>
    <t>Jan-18 Final</t>
  </si>
  <si>
    <t>April</t>
  </si>
  <si>
    <t>The projection of Mexico sugar exports to the United States includes 1,043 MTRV, reflecting sugar that was exported under a 2016/17 export license but recorded by the U.S. Census as imported in 2017/18.</t>
  </si>
  <si>
    <t>2/ The current and previous months are forecasts. Sources: U.S. Census and FAS.</t>
  </si>
  <si>
    <t>October</t>
  </si>
  <si>
    <t>November</t>
  </si>
  <si>
    <t>December</t>
  </si>
  <si>
    <t>January</t>
  </si>
  <si>
    <t>February</t>
  </si>
  <si>
    <t xml:space="preserve">May </t>
  </si>
  <si>
    <t>June</t>
  </si>
  <si>
    <t>July</t>
  </si>
  <si>
    <t>August</t>
  </si>
  <si>
    <t>September</t>
  </si>
  <si>
    <r>
      <rPr>
        <u/>
        <sz val="10"/>
        <rFont val="Arial"/>
        <family val="2"/>
      </rPr>
      <t>Source</t>
    </r>
    <r>
      <rPr>
        <sz val="10"/>
        <rFont val="Arial"/>
        <family val="2"/>
      </rPr>
      <t xml:space="preserve">: </t>
    </r>
  </si>
  <si>
    <t>FY 2019 WTO Raw sugar TRQ:</t>
  </si>
  <si>
    <t>FY 2019 WTO Refined sugar TRQ:</t>
  </si>
  <si>
    <t xml:space="preserve">CAFTA/DR CY 2019  </t>
  </si>
  <si>
    <t>Jan-Sep 2019</t>
  </si>
  <si>
    <t xml:space="preserve">Peru CY 2019 </t>
  </si>
  <si>
    <t xml:space="preserve">Colombia CY 2019 </t>
  </si>
  <si>
    <t xml:space="preserve">Panama CY 2019 </t>
  </si>
  <si>
    <t>Oct-Dec 2018</t>
  </si>
  <si>
    <t xml:space="preserve">Feb-18 Final  </t>
  </si>
  <si>
    <t>1/  October 1, 2018 - September 30, 2019.</t>
  </si>
  <si>
    <t>Entries as Percent of TRQ</t>
  </si>
  <si>
    <r>
      <t>TRQ</t>
    </r>
    <r>
      <rPr>
        <vertAlign val="superscript"/>
        <sz val="10"/>
        <rFont val="Arial"/>
        <family val="2"/>
      </rPr>
      <t xml:space="preserve"> 1/</t>
    </r>
  </si>
  <si>
    <r>
      <t xml:space="preserve">Mexico </t>
    </r>
    <r>
      <rPr>
        <vertAlign val="superscript"/>
        <sz val="10"/>
        <rFont val="Arial"/>
        <family val="2"/>
      </rPr>
      <t>2/</t>
    </r>
  </si>
  <si>
    <r>
      <t xml:space="preserve">     Other Countries</t>
    </r>
    <r>
      <rPr>
        <vertAlign val="superscript"/>
        <sz val="10"/>
        <rFont val="Arial"/>
        <family val="2"/>
      </rPr>
      <t xml:space="preserve"> </t>
    </r>
  </si>
  <si>
    <r>
      <t xml:space="preserve">Table 8B -- USDA Estimate of FY 2019 Sugar Imports (October 1, 2018 - September 30, 2019) </t>
    </r>
    <r>
      <rPr>
        <b/>
        <vertAlign val="superscript"/>
        <sz val="14"/>
        <rFont val="Arial"/>
        <family val="2"/>
      </rPr>
      <t>1/</t>
    </r>
  </si>
  <si>
    <r>
      <t>Mexico</t>
    </r>
    <r>
      <rPr>
        <vertAlign val="superscript"/>
        <sz val="10"/>
        <rFont val="Arial"/>
        <family val="2"/>
      </rPr>
      <t xml:space="preserve"> </t>
    </r>
    <r>
      <rPr>
        <vertAlign val="superscript"/>
        <sz val="14"/>
        <rFont val="Arial"/>
        <family val="2"/>
      </rPr>
      <t>2/</t>
    </r>
  </si>
  <si>
    <r>
      <t>Total Projected Imports</t>
    </r>
    <r>
      <rPr>
        <b/>
        <vertAlign val="superscript"/>
        <sz val="14"/>
        <rFont val="Arial"/>
        <family val="2"/>
      </rPr>
      <t xml:space="preserve"> </t>
    </r>
    <r>
      <rPr>
        <vertAlign val="superscript"/>
        <sz val="14"/>
        <rFont val="Arial"/>
        <family val="2"/>
      </rPr>
      <t>4/</t>
    </r>
  </si>
  <si>
    <r>
      <t xml:space="preserve">Re-export Program Imports </t>
    </r>
    <r>
      <rPr>
        <vertAlign val="superscript"/>
        <sz val="14"/>
        <rFont val="Arial"/>
        <family val="2"/>
      </rPr>
      <t>3/</t>
    </r>
  </si>
  <si>
    <r>
      <t xml:space="preserve">Table 8A -- Fiscal Year 2018 Sugar Import Forecast </t>
    </r>
    <r>
      <rPr>
        <b/>
        <vertAlign val="superscript"/>
        <sz val="14"/>
        <rFont val="Arial"/>
        <family val="2"/>
      </rPr>
      <t>1/</t>
    </r>
  </si>
  <si>
    <r>
      <t>Mexico</t>
    </r>
    <r>
      <rPr>
        <vertAlign val="superscript"/>
        <sz val="10"/>
        <rFont val="Arial"/>
        <family val="2"/>
      </rPr>
      <t xml:space="preserve"> </t>
    </r>
    <r>
      <rPr>
        <vertAlign val="superscript"/>
        <sz val="12"/>
        <rFont val="Arial"/>
        <family val="2"/>
      </rPr>
      <t>2/</t>
    </r>
  </si>
  <si>
    <r>
      <t>Re-export Program Imports</t>
    </r>
    <r>
      <rPr>
        <vertAlign val="superscript"/>
        <sz val="10"/>
        <rFont val="Arial"/>
        <family val="2"/>
      </rPr>
      <t xml:space="preserve"> </t>
    </r>
    <r>
      <rPr>
        <vertAlign val="superscript"/>
        <sz val="12"/>
        <rFont val="Arial"/>
        <family val="2"/>
      </rPr>
      <t>3/</t>
    </r>
  </si>
  <si>
    <t>New York, NY</t>
  </si>
  <si>
    <t>Mar-18 Final</t>
  </si>
  <si>
    <r>
      <t xml:space="preserve">     Mexico</t>
    </r>
    <r>
      <rPr>
        <vertAlign val="superscript"/>
        <sz val="10"/>
        <rFont val="Arial"/>
        <family val="2"/>
      </rPr>
      <t xml:space="preserve"> 1/</t>
    </r>
  </si>
  <si>
    <r>
      <t xml:space="preserve">     Specialty, WTO minimum</t>
    </r>
    <r>
      <rPr>
        <vertAlign val="superscript"/>
        <sz val="10"/>
        <rFont val="Arial"/>
        <family val="2"/>
      </rPr>
      <t xml:space="preserve"> 2/</t>
    </r>
  </si>
  <si>
    <r>
      <t xml:space="preserve">     Specialty, Additional</t>
    </r>
    <r>
      <rPr>
        <vertAlign val="superscript"/>
        <sz val="10"/>
        <rFont val="Arial"/>
        <family val="2"/>
      </rPr>
      <t xml:space="preserve"> 2/</t>
    </r>
  </si>
  <si>
    <r>
      <t>New Orleans, LA</t>
    </r>
    <r>
      <rPr>
        <vertAlign val="superscript"/>
        <sz val="10"/>
        <color theme="1"/>
        <rFont val="Arial"/>
        <family val="2"/>
      </rPr>
      <t xml:space="preserve"> </t>
    </r>
  </si>
  <si>
    <r>
      <t>WTO raw sugar TRQ</t>
    </r>
    <r>
      <rPr>
        <vertAlign val="superscript"/>
        <sz val="10"/>
        <rFont val="Arial"/>
        <family val="2"/>
      </rPr>
      <t xml:space="preserve"> </t>
    </r>
  </si>
  <si>
    <r>
      <t>Mexico</t>
    </r>
    <r>
      <rPr>
        <vertAlign val="superscript"/>
        <sz val="10"/>
        <rFont val="Arial"/>
        <family val="2"/>
      </rPr>
      <t xml:space="preserve"> </t>
    </r>
  </si>
  <si>
    <r>
      <t xml:space="preserve">Dominican Republic </t>
    </r>
    <r>
      <rPr>
        <vertAlign val="superscript"/>
        <sz val="12"/>
        <rFont val="Arial"/>
        <family val="2"/>
      </rPr>
      <t>2/</t>
    </r>
  </si>
  <si>
    <r>
      <t xml:space="preserve">Guatemala </t>
    </r>
    <r>
      <rPr>
        <vertAlign val="superscript"/>
        <sz val="12"/>
        <rFont val="Arial"/>
        <family val="2"/>
      </rPr>
      <t>3/</t>
    </r>
  </si>
  <si>
    <r>
      <t xml:space="preserve">Panama, General </t>
    </r>
    <r>
      <rPr>
        <vertAlign val="superscript"/>
        <sz val="12"/>
        <rFont val="Arial"/>
        <family val="2"/>
      </rPr>
      <t>2/</t>
    </r>
  </si>
  <si>
    <r>
      <t xml:space="preserve">Peru </t>
    </r>
    <r>
      <rPr>
        <vertAlign val="superscript"/>
        <sz val="12"/>
        <rFont val="Arial"/>
        <family val="2"/>
      </rPr>
      <t>2/</t>
    </r>
  </si>
  <si>
    <r>
      <t>Table 5 -- U.S. Sugar and Sugar-Containing Product Tariff-Rate Quotas (TRQs) Allocations and Entries by Month Under Other Free Trade Agreements</t>
    </r>
    <r>
      <rPr>
        <b/>
        <vertAlign val="superscript"/>
        <sz val="14"/>
        <rFont val="Arial"/>
        <family val="2"/>
      </rPr>
      <t>1/</t>
    </r>
  </si>
  <si>
    <r>
      <t>Total raw value</t>
    </r>
    <r>
      <rPr>
        <i/>
        <vertAlign val="subscript"/>
        <sz val="10"/>
        <rFont val="Arial"/>
        <family val="2"/>
      </rPr>
      <t xml:space="preserve"> </t>
    </r>
    <r>
      <rPr>
        <i/>
        <vertAlign val="superscript"/>
        <sz val="12"/>
        <rFont val="Arial"/>
        <family val="2"/>
      </rPr>
      <t>2/</t>
    </r>
  </si>
  <si>
    <r>
      <t>Table 2 -- U.S. Imports of Sugar from Mexico, Fiscal Year (FY) 2018</t>
    </r>
    <r>
      <rPr>
        <b/>
        <vertAlign val="superscript"/>
        <sz val="12"/>
        <rFont val="Arial"/>
        <family val="2"/>
      </rPr>
      <t xml:space="preserve"> </t>
    </r>
    <r>
      <rPr>
        <b/>
        <vertAlign val="superscript"/>
        <sz val="14"/>
        <rFont val="Arial"/>
        <family val="2"/>
      </rPr>
      <t>1/</t>
    </r>
  </si>
  <si>
    <r>
      <t>WASDE Projection</t>
    </r>
    <r>
      <rPr>
        <b/>
        <sz val="11"/>
        <color rgb="FFFF0000"/>
        <rFont val="Arial"/>
        <family val="2"/>
      </rPr>
      <t xml:space="preserve"> </t>
    </r>
    <r>
      <rPr>
        <b/>
        <vertAlign val="superscript"/>
        <sz val="12"/>
        <color rgb="FFFF0000"/>
        <rFont val="Arial"/>
        <family val="2"/>
      </rPr>
      <t>1/</t>
    </r>
  </si>
  <si>
    <r>
      <t>High-duty sugar</t>
    </r>
    <r>
      <rPr>
        <vertAlign val="superscript"/>
        <sz val="10"/>
        <rFont val="Arial"/>
        <family val="2"/>
      </rPr>
      <t xml:space="preserve"> </t>
    </r>
    <r>
      <rPr>
        <vertAlign val="superscript"/>
        <sz val="12"/>
        <rFont val="Arial"/>
        <family val="2"/>
      </rPr>
      <t>2/</t>
    </r>
  </si>
  <si>
    <t>2) Bahrain has unlimited access for originating sugar, but does not produce sugar.</t>
  </si>
  <si>
    <t>3) Oman has unlimited access for originating sugar, but does not produce sugar.</t>
  </si>
  <si>
    <t>Los Angeles, CA</t>
  </si>
  <si>
    <t>NA</t>
  </si>
  <si>
    <t>NA = data not available.</t>
  </si>
  <si>
    <t>5/  Balances may vary slightly from previously published figures due to corrections or adjustments to reported transactions.</t>
  </si>
  <si>
    <t>Apr-18 Final</t>
  </si>
  <si>
    <t>6/  Forecast for refiner transfers is based on FY 2018 pace to date.</t>
  </si>
  <si>
    <t xml:space="preserve">7/  Forecast for refiner transfers is based on a linear trend of FY 2009-2017 of combined SCP exports and Polyhdric use.  </t>
  </si>
  <si>
    <t>Jul-18 Forecast</t>
  </si>
  <si>
    <t>May-18 Final</t>
  </si>
  <si>
    <t xml:space="preserve">On June 29, USDA established the FY 2019 TRQs for raw cane sugar at 1,117,195 metric tons raw value (MTRV) and at 192,000 MTRV for refined and specialty sugar.  On July 18, USTR announced country-specific allocations of the in-quota quantity for imported raw cane sugar. </t>
  </si>
  <si>
    <t xml:space="preserve">The FY 2019 WTO raw sugar tariff-rate quota (TRQ) shortfall is projected at 99,208 STRV, unchanged from last month.  No information is available about specific countries.  </t>
  </si>
  <si>
    <r>
      <t>Refiner Beginning Balances</t>
    </r>
    <r>
      <rPr>
        <vertAlign val="superscript"/>
        <sz val="10"/>
        <color rgb="FF000000"/>
        <rFont val="Arial"/>
        <family val="2"/>
      </rPr>
      <t xml:space="preserve"> </t>
    </r>
    <r>
      <rPr>
        <sz val="10"/>
        <color rgb="FF000000"/>
        <rFont val="Arial"/>
        <family val="2"/>
      </rPr>
      <t>1/</t>
    </r>
  </si>
  <si>
    <r>
      <t>SCP Beginning Balances</t>
    </r>
    <r>
      <rPr>
        <vertAlign val="superscript"/>
        <sz val="10"/>
        <color rgb="FF000000"/>
        <rFont val="Arial"/>
        <family val="2"/>
      </rPr>
      <t xml:space="preserve"> </t>
    </r>
    <r>
      <rPr>
        <sz val="10"/>
        <color rgb="FF000000"/>
        <rFont val="Arial"/>
        <family val="2"/>
      </rPr>
      <t>3/</t>
    </r>
  </si>
  <si>
    <t>POLY Beginning Balances 4/</t>
  </si>
  <si>
    <t>Fiscal Year by Quarter 5/</t>
  </si>
  <si>
    <t xml:space="preserve">FY 2013 2/ </t>
  </si>
  <si>
    <t>FY 2018 6/</t>
  </si>
  <si>
    <r>
      <t>FY 2019 7</t>
    </r>
    <r>
      <rPr>
        <sz val="12"/>
        <rFont val="Arial"/>
        <family val="2"/>
      </rPr>
      <t>/</t>
    </r>
  </si>
  <si>
    <t>April-June 8/</t>
  </si>
  <si>
    <t>September 2018</t>
  </si>
  <si>
    <t>Jun-18 Final</t>
  </si>
  <si>
    <t>Aug-18 Forecast</t>
  </si>
  <si>
    <t xml:space="preserve">Change in Forecast, September vs August </t>
  </si>
  <si>
    <t>Change in Forecast, September vs August</t>
  </si>
  <si>
    <r>
      <t xml:space="preserve">Table 6 -- U.S. Refined Sugar Reported for Export Credit Under the U.S. Refined Sugar Re-Export Program, Fiscal Year (FY) 2018 </t>
    </r>
    <r>
      <rPr>
        <b/>
        <vertAlign val="superscript"/>
        <sz val="12"/>
        <rFont val="Arial"/>
        <family val="2"/>
      </rPr>
      <t xml:space="preserve">1/ </t>
    </r>
  </si>
  <si>
    <t xml:space="preserve">The September WASDE report shows FY 2018 WTO raw sugar tariff-rate quota (TRQ) shortfall projected at 154,324 short tons raw value (STRV), up 27,558 STRV from last month.  No information is available about specific countries.  </t>
  </si>
  <si>
    <t>8/ Reporting deadline is the end of the calendar quarter following the quarter in which the transaction occurs.  Monthly totals are preliminary until after reporting deadline.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</si>
</sst>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164" formatCode="_(&quot;$&quot;* #,##0_);_(&quot;$&quot;* \(#,##0\);_(&quot;$&quot;* &quot;-&quot;_);_(@_)"/>
    <numFmt numFmtId="165" formatCode="_(&quot;$&quot;* #,##0.00_);_(&quot;$&quot;* \(#,##0.00\);_(&quot;$&quot;* &quot;-&quot;??_);_(@_)"/>
    <numFmt numFmtId="166" formatCode="_(* #,##0.00_);_(* \(#,##0.00\);_(* &quot;-&quot;??_);_(@_)"/>
    <numFmt numFmtId="167" formatCode="0.0%"/>
    <numFmt numFmtId="168" formatCode="_(* #,##0.0_);_(* \(#,##0.0\);_(* &quot;-&quot;??_);_(@_)"/>
    <numFmt numFmtId="169" formatCode="_(* #,##0_);_(* \(#,##0\);_(* &quot;-&quot;??_);_(@_)"/>
    <numFmt numFmtId="170" formatCode="m/d/yyyy;@"/>
    <numFmt numFmtId="171" formatCode="#.00"/>
    <numFmt numFmtId="172" formatCode="0;[Red]0"/>
    <numFmt numFmtId="173" formatCode="#,##0;[Red]#,##0"/>
    <numFmt numFmtId="174" formatCode="&quot;$&quot;#,##0.00"/>
    <numFmt numFmtId="175" formatCode="0.00000000"/>
    <numFmt numFmtId="176" formatCode="#,##0.000"/>
    <numFmt numFmtId="177" formatCode="0.00000;[Red]0.00000"/>
    <numFmt numFmtId="178" formatCode="#,##0.00;[Red]#,##0.00"/>
  </numFmts>
  <fonts count="94">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indexed="8"/>
      <name val="Arial"/>
      <family val="2"/>
    </font>
    <font>
      <sz val="10"/>
      <color indexed="8"/>
      <name val="Arial"/>
      <family val="2"/>
    </font>
    <font>
      <sz val="10"/>
      <name val="Arial"/>
      <family val="2"/>
    </font>
    <font>
      <sz val="8"/>
      <name val="Arial"/>
      <family val="2"/>
    </font>
    <font>
      <u/>
      <sz val="10"/>
      <color indexed="12"/>
      <name val="Arial"/>
      <family val="2"/>
    </font>
    <font>
      <i/>
      <sz val="10"/>
      <name val="Arial"/>
      <family val="2"/>
    </font>
    <font>
      <sz val="10"/>
      <name val="Arial"/>
      <family val="2"/>
    </font>
    <font>
      <b/>
      <sz val="12"/>
      <name val="Arial"/>
      <family val="2"/>
    </font>
    <font>
      <b/>
      <sz val="10"/>
      <name val="Arial"/>
      <family val="2"/>
    </font>
    <font>
      <i/>
      <sz val="8"/>
      <name val="Arial"/>
      <family val="2"/>
    </font>
    <font>
      <u/>
      <sz val="10"/>
      <name val="Arial"/>
      <family val="2"/>
    </font>
    <font>
      <sz val="10"/>
      <color indexed="22"/>
      <name val="Arial"/>
      <family val="2"/>
    </font>
    <font>
      <sz val="10"/>
      <name val="MS Sans Serif"/>
      <family val="2"/>
    </font>
    <font>
      <vertAlign val="superscript"/>
      <sz val="10"/>
      <name val="Arial"/>
      <family val="2"/>
    </font>
    <font>
      <b/>
      <vertAlign val="superscript"/>
      <sz val="12"/>
      <name val="Arial"/>
      <family val="2"/>
    </font>
    <font>
      <sz val="10"/>
      <name val="Arial"/>
      <family val="2"/>
    </font>
    <font>
      <sz val="9"/>
      <name val="Arial"/>
      <family val="2"/>
    </font>
    <font>
      <sz val="10"/>
      <color theme="1"/>
      <name val="Arial"/>
      <family val="2"/>
    </font>
    <font>
      <b/>
      <u/>
      <sz val="10"/>
      <name val="Arial"/>
      <family val="2"/>
    </font>
    <font>
      <sz val="1"/>
      <color indexed="8"/>
      <name val="Courier"/>
      <family val="3"/>
    </font>
    <font>
      <b/>
      <sz val="1"/>
      <color indexed="8"/>
      <name val="Courier"/>
      <family val="3"/>
    </font>
    <font>
      <sz val="11"/>
      <name val="Arial"/>
      <family val="2"/>
    </font>
    <font>
      <sz val="10"/>
      <name val="Arial"/>
      <family val="2"/>
    </font>
    <font>
      <b/>
      <i/>
      <u/>
      <sz val="10"/>
      <color rgb="FFFF0000"/>
      <name val="Arial"/>
      <family val="2"/>
    </font>
    <font>
      <b/>
      <i/>
      <sz val="10"/>
      <color rgb="FFFF0000"/>
      <name val="Arial"/>
      <family val="2"/>
    </font>
    <font>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Arial"/>
      <family val="2"/>
    </font>
    <font>
      <b/>
      <i/>
      <sz val="10"/>
      <name val="Arial"/>
      <family val="2"/>
    </font>
    <font>
      <sz val="10"/>
      <name val="Arial"/>
      <family val="2"/>
    </font>
    <font>
      <sz val="12"/>
      <name val="Arial"/>
      <family val="2"/>
    </font>
    <font>
      <b/>
      <sz val="24"/>
      <name val="Arial"/>
      <family val="2"/>
    </font>
    <font>
      <sz val="10"/>
      <color theme="1"/>
      <name val="Calibri"/>
      <family val="2"/>
      <scheme val="minor"/>
    </font>
    <font>
      <b/>
      <sz val="10"/>
      <color rgb="FFFF0000"/>
      <name val="Arial"/>
      <family val="2"/>
    </font>
    <font>
      <i/>
      <sz val="9"/>
      <name val="Arial"/>
      <family val="2"/>
    </font>
    <font>
      <i/>
      <sz val="10"/>
      <color indexed="8"/>
      <name val="Arial"/>
      <family val="2"/>
    </font>
    <font>
      <b/>
      <sz val="11"/>
      <color rgb="FFFF0000"/>
      <name val="Arial"/>
      <family val="2"/>
    </font>
    <font>
      <b/>
      <vertAlign val="superscript"/>
      <sz val="11"/>
      <color rgb="FFFF0000"/>
      <name val="Arial"/>
      <family val="2"/>
    </font>
    <font>
      <b/>
      <sz val="8"/>
      <color rgb="FFFF0000"/>
      <name val="Arial"/>
      <family val="2"/>
    </font>
    <font>
      <b/>
      <sz val="20"/>
      <name val="Arial"/>
      <family val="2"/>
    </font>
    <font>
      <sz val="10"/>
      <color rgb="FF000000"/>
      <name val="Arial"/>
      <family val="2"/>
    </font>
    <font>
      <b/>
      <sz val="11"/>
      <name val="Arial"/>
      <family val="2"/>
    </font>
    <font>
      <b/>
      <u/>
      <sz val="10"/>
      <color theme="1"/>
      <name val="Arial"/>
      <family val="2"/>
    </font>
    <font>
      <b/>
      <sz val="12"/>
      <color rgb="FF000000"/>
      <name val="Arial"/>
      <family val="2"/>
    </font>
    <font>
      <b/>
      <sz val="10"/>
      <color rgb="FF000000"/>
      <name val="Arial"/>
      <family val="2"/>
    </font>
    <font>
      <i/>
      <sz val="10"/>
      <color rgb="FF000000"/>
      <name val="Arial"/>
      <family val="2"/>
    </font>
    <font>
      <u/>
      <sz val="12"/>
      <name val="Arial"/>
      <family val="2"/>
    </font>
    <font>
      <b/>
      <sz val="18"/>
      <name val="Arial"/>
      <family val="2"/>
    </font>
    <font>
      <i/>
      <sz val="10"/>
      <color rgb="FFFF0000"/>
      <name val="Arial"/>
      <family val="2"/>
    </font>
    <font>
      <b/>
      <sz val="7"/>
      <color rgb="FF191970"/>
      <name val="Tahoma Verdana"/>
    </font>
    <font>
      <sz val="10"/>
      <name val="Tahoma"/>
      <family val="2"/>
    </font>
    <font>
      <i/>
      <sz val="11"/>
      <name val="Arial"/>
      <family val="2"/>
    </font>
    <font>
      <i/>
      <sz val="10"/>
      <color theme="1"/>
      <name val="Arial"/>
      <family val="2"/>
    </font>
    <font>
      <b/>
      <u val="singleAccounting"/>
      <sz val="10"/>
      <color theme="1"/>
      <name val="Arial"/>
      <family val="2"/>
    </font>
    <font>
      <b/>
      <i/>
      <u val="singleAccounting"/>
      <sz val="10"/>
      <color rgb="FFFF0000"/>
      <name val="Arial"/>
      <family val="2"/>
    </font>
    <font>
      <vertAlign val="superscript"/>
      <sz val="10"/>
      <color rgb="FF000000"/>
      <name val="Arial"/>
      <family val="2"/>
    </font>
    <font>
      <vertAlign val="superscript"/>
      <sz val="12"/>
      <name val="Arial"/>
      <family val="2"/>
    </font>
    <font>
      <b/>
      <vertAlign val="superscript"/>
      <sz val="14"/>
      <name val="Arial"/>
      <family val="2"/>
    </font>
    <font>
      <vertAlign val="superscript"/>
      <sz val="14"/>
      <name val="Arial"/>
      <family val="2"/>
    </font>
    <font>
      <vertAlign val="superscript"/>
      <sz val="10"/>
      <color theme="1"/>
      <name val="Arial"/>
      <family val="2"/>
    </font>
    <font>
      <i/>
      <vertAlign val="subscript"/>
      <sz val="10"/>
      <name val="Arial"/>
      <family val="2"/>
    </font>
    <font>
      <i/>
      <vertAlign val="superscript"/>
      <sz val="12"/>
      <name val="Arial"/>
      <family val="2"/>
    </font>
    <font>
      <b/>
      <vertAlign val="superscript"/>
      <sz val="12"/>
      <color rgb="FFFF0000"/>
      <name val="Arial"/>
      <family val="2"/>
    </font>
    <font>
      <b/>
      <i/>
      <sz val="11"/>
      <color rgb="FFFF000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1">
    <border>
      <left/>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auto="1"/>
      </bottom>
      <diagonal/>
    </border>
    <border>
      <left/>
      <right style="thin">
        <color indexed="64"/>
      </right>
      <top/>
      <bottom style="thin">
        <color auto="1"/>
      </bottom>
      <diagonal/>
    </border>
    <border>
      <left style="thin">
        <color indexed="64"/>
      </left>
      <right style="thin">
        <color indexed="64"/>
      </right>
      <top/>
      <bottom style="thin">
        <color auto="1"/>
      </bottom>
      <diagonal/>
    </border>
    <border>
      <left style="thin">
        <color indexed="64"/>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
      <left/>
      <right/>
      <top/>
      <bottom style="thin">
        <color indexed="8"/>
      </bottom>
      <diagonal/>
    </border>
    <border>
      <left/>
      <right/>
      <top/>
      <bottom style="thin">
        <color indexed="64"/>
      </bottom>
      <diagonal/>
    </border>
    <border>
      <left/>
      <right style="thin">
        <color indexed="64"/>
      </right>
      <top/>
      <bottom style="thin">
        <color indexed="8"/>
      </bottom>
      <diagonal/>
    </border>
    <border>
      <left style="thin">
        <color indexed="64"/>
      </left>
      <right style="thin">
        <color indexed="64"/>
      </right>
      <top/>
      <bottom style="thin">
        <color auto="1"/>
      </bottom>
      <diagonal/>
    </border>
    <border>
      <left/>
      <right style="thin">
        <color indexed="64"/>
      </right>
      <top/>
      <bottom style="thin">
        <color indexed="64"/>
      </bottom>
      <diagonal/>
    </border>
    <border>
      <left style="thin">
        <color indexed="64"/>
      </left>
      <right/>
      <top style="thin">
        <color rgb="FF000000"/>
      </top>
      <bottom style="thin">
        <color indexed="64"/>
      </bottom>
      <diagonal/>
    </border>
    <border>
      <left style="thin">
        <color indexed="64"/>
      </left>
      <right style="thin">
        <color indexed="64"/>
      </right>
      <top style="thin">
        <color rgb="FF000000"/>
      </top>
      <bottom style="thin">
        <color indexed="64"/>
      </bottom>
      <diagonal/>
    </border>
  </borders>
  <cellStyleXfs count="1138">
    <xf numFmtId="0" fontId="0" fillId="0" borderId="0"/>
    <xf numFmtId="166" fontId="17" fillId="0" borderId="0" applyFont="0" applyFill="0" applyBorder="0" applyAlignment="0" applyProtection="0"/>
    <xf numFmtId="166" fontId="30"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166" fontId="16" fillId="0" borderId="0" applyFont="0" applyFill="0" applyBorder="0" applyAlignment="0" applyProtection="0"/>
    <xf numFmtId="166" fontId="15" fillId="0" borderId="0" applyFont="0" applyFill="0" applyBorder="0" applyAlignment="0" applyProtection="0"/>
    <xf numFmtId="3" fontId="27" fillId="0" borderId="0" applyFont="0" applyFill="0" applyBorder="0" applyAlignment="0" applyProtection="0"/>
    <xf numFmtId="165" fontId="17" fillId="0" borderId="0" applyFont="0" applyFill="0" applyBorder="0" applyAlignment="0" applyProtection="0"/>
    <xf numFmtId="164" fontId="27" fillId="0" borderId="0" applyFont="0" applyFill="0" applyBorder="0" applyAlignment="0" applyProtection="0"/>
    <xf numFmtId="0" fontId="19" fillId="0" borderId="0" applyNumberFormat="0" applyFill="0" applyBorder="0" applyAlignment="0" applyProtection="0">
      <alignment vertical="top"/>
      <protection locked="0"/>
    </xf>
    <xf numFmtId="0" fontId="17" fillId="0" borderId="0"/>
    <xf numFmtId="0" fontId="32" fillId="0" borderId="0"/>
    <xf numFmtId="0" fontId="32" fillId="0" borderId="0"/>
    <xf numFmtId="9" fontId="17" fillId="0" borderId="0" applyFont="0" applyFill="0" applyBorder="0" applyAlignment="0" applyProtection="0"/>
    <xf numFmtId="0" fontId="34" fillId="0" borderId="0">
      <protection locked="0"/>
    </xf>
    <xf numFmtId="171" fontId="34" fillId="0" borderId="0">
      <protection locked="0"/>
    </xf>
    <xf numFmtId="0" fontId="35" fillId="0" borderId="0">
      <protection locked="0"/>
    </xf>
    <xf numFmtId="0" fontId="35" fillId="0" borderId="0">
      <protection locked="0"/>
    </xf>
    <xf numFmtId="0" fontId="14" fillId="0" borderId="0"/>
    <xf numFmtId="0" fontId="37" fillId="0" borderId="0"/>
    <xf numFmtId="166" fontId="17" fillId="0" borderId="0" applyFont="0" applyFill="0" applyBorder="0" applyAlignment="0" applyProtection="0"/>
    <xf numFmtId="166" fontId="15" fillId="0" borderId="0" applyFont="0" applyFill="0" applyBorder="0" applyAlignment="0" applyProtection="0"/>
    <xf numFmtId="9" fontId="17" fillId="0" borderId="0" applyFont="0" applyFill="0" applyBorder="0" applyAlignment="0" applyProtection="0"/>
    <xf numFmtId="9" fontId="40" fillId="0" borderId="0" applyFont="0" applyFill="0" applyBorder="0" applyAlignment="0" applyProtection="0"/>
    <xf numFmtId="0" fontId="13" fillId="0" borderId="0"/>
    <xf numFmtId="166" fontId="13" fillId="0" borderId="0" applyFont="0" applyFill="0" applyBorder="0" applyAlignment="0" applyProtection="0"/>
    <xf numFmtId="165" fontId="13" fillId="0" borderId="0" applyFont="0" applyFill="0" applyBorder="0" applyAlignment="0" applyProtection="0"/>
    <xf numFmtId="0" fontId="41" fillId="0" borderId="0" applyNumberFormat="0" applyFill="0" applyBorder="0" applyAlignment="0" applyProtection="0"/>
    <xf numFmtId="0" fontId="42" fillId="0" borderId="20" applyNumberFormat="0" applyFill="0" applyAlignment="0" applyProtection="0"/>
    <xf numFmtId="0" fontId="43" fillId="0" borderId="21" applyNumberFormat="0" applyFill="0" applyAlignment="0" applyProtection="0"/>
    <xf numFmtId="0" fontId="44" fillId="0" borderId="22" applyNumberFormat="0" applyFill="0" applyAlignment="0" applyProtection="0"/>
    <xf numFmtId="0" fontId="44" fillId="0" borderId="0" applyNumberFormat="0" applyFill="0" applyBorder="0" applyAlignment="0" applyProtection="0"/>
    <xf numFmtId="0" fontId="45" fillId="2" borderId="0" applyNumberFormat="0" applyBorder="0" applyAlignment="0" applyProtection="0"/>
    <xf numFmtId="0" fontId="46" fillId="3" borderId="0" applyNumberFormat="0" applyBorder="0" applyAlignment="0" applyProtection="0"/>
    <xf numFmtId="0" fontId="47" fillId="4" borderId="0" applyNumberFormat="0" applyBorder="0" applyAlignment="0" applyProtection="0"/>
    <xf numFmtId="0" fontId="48" fillId="5" borderId="23" applyNumberFormat="0" applyAlignment="0" applyProtection="0"/>
    <xf numFmtId="0" fontId="49" fillId="6" borderId="24" applyNumberFormat="0" applyAlignment="0" applyProtection="0"/>
    <xf numFmtId="0" fontId="50" fillId="6" borderId="23" applyNumberFormat="0" applyAlignment="0" applyProtection="0"/>
    <xf numFmtId="0" fontId="51" fillId="0" borderId="25" applyNumberFormat="0" applyFill="0" applyAlignment="0" applyProtection="0"/>
    <xf numFmtId="0" fontId="52" fillId="7" borderId="26" applyNumberFormat="0" applyAlignment="0" applyProtection="0"/>
    <xf numFmtId="0" fontId="53" fillId="0" borderId="0" applyNumberFormat="0" applyFill="0" applyBorder="0" applyAlignment="0" applyProtection="0"/>
    <xf numFmtId="0" fontId="54" fillId="0" borderId="0" applyNumberFormat="0" applyFill="0" applyBorder="0" applyAlignment="0" applyProtection="0"/>
    <xf numFmtId="0" fontId="55" fillId="0" borderId="28" applyNumberFormat="0" applyFill="0" applyAlignment="0" applyProtection="0"/>
    <xf numFmtId="0" fontId="56"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56" fillId="12" borderId="0" applyNumberFormat="0" applyBorder="0" applyAlignment="0" applyProtection="0"/>
    <xf numFmtId="0" fontId="56"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56" fillId="16" borderId="0" applyNumberFormat="0" applyBorder="0" applyAlignment="0" applyProtection="0"/>
    <xf numFmtId="0" fontId="56" fillId="17"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56" fillId="20" borderId="0" applyNumberFormat="0" applyBorder="0" applyAlignment="0" applyProtection="0"/>
    <xf numFmtId="0" fontId="56" fillId="21"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56" fillId="24" borderId="0" applyNumberFormat="0" applyBorder="0" applyAlignment="0" applyProtection="0"/>
    <xf numFmtId="0" fontId="56" fillId="25" borderId="0" applyNumberFormat="0" applyBorder="0" applyAlignment="0" applyProtection="0"/>
    <xf numFmtId="0" fontId="12" fillId="26" borderId="0" applyNumberFormat="0" applyBorder="0" applyAlignment="0" applyProtection="0"/>
    <xf numFmtId="0" fontId="12" fillId="27" borderId="0" applyNumberFormat="0" applyBorder="0" applyAlignment="0" applyProtection="0"/>
    <xf numFmtId="0" fontId="56" fillId="28" borderId="0" applyNumberFormat="0" applyBorder="0" applyAlignment="0" applyProtection="0"/>
    <xf numFmtId="0" fontId="56" fillId="29" borderId="0" applyNumberFormat="0" applyBorder="0" applyAlignment="0" applyProtection="0"/>
    <xf numFmtId="0" fontId="12" fillId="30" borderId="0" applyNumberFormat="0" applyBorder="0" applyAlignment="0" applyProtection="0"/>
    <xf numFmtId="0" fontId="12" fillId="31" borderId="0" applyNumberFormat="0" applyBorder="0" applyAlignment="0" applyProtection="0"/>
    <xf numFmtId="0" fontId="56" fillId="32" borderId="0" applyNumberFormat="0" applyBorder="0" applyAlignment="0" applyProtection="0"/>
    <xf numFmtId="0" fontId="12" fillId="0" borderId="0"/>
    <xf numFmtId="0" fontId="12" fillId="8" borderId="27" applyNumberFormat="0" applyFont="0" applyAlignment="0" applyProtection="0"/>
    <xf numFmtId="166" fontId="59" fillId="0" borderId="0" applyFont="0" applyFill="0" applyBorder="0" applyAlignment="0" applyProtection="0"/>
    <xf numFmtId="9" fontId="59" fillId="0" borderId="0" applyFont="0" applyFill="0" applyBorder="0" applyAlignment="0" applyProtection="0"/>
    <xf numFmtId="0" fontId="11" fillId="0" borderId="0"/>
    <xf numFmtId="0" fontId="17" fillId="0" borderId="0"/>
    <xf numFmtId="0" fontId="10" fillId="0" borderId="0"/>
    <xf numFmtId="0" fontId="10" fillId="0" borderId="0"/>
    <xf numFmtId="166" fontId="10" fillId="0" borderId="0" applyFont="0" applyFill="0" applyBorder="0" applyAlignment="0" applyProtection="0"/>
    <xf numFmtId="0" fontId="10" fillId="0" borderId="0"/>
    <xf numFmtId="0" fontId="17" fillId="0" borderId="0"/>
    <xf numFmtId="9" fontId="17" fillId="0" borderId="0" applyFont="0" applyFill="0" applyBorder="0" applyAlignment="0" applyProtection="0"/>
    <xf numFmtId="0" fontId="9" fillId="0" borderId="0"/>
    <xf numFmtId="0" fontId="17" fillId="0" borderId="0"/>
    <xf numFmtId="9" fontId="17" fillId="0" borderId="0" applyFont="0" applyFill="0" applyBorder="0" applyAlignment="0" applyProtection="0"/>
    <xf numFmtId="0" fontId="9" fillId="0" borderId="0"/>
    <xf numFmtId="166" fontId="9" fillId="0" borderId="0" applyFont="0" applyFill="0" applyBorder="0" applyAlignment="0" applyProtection="0"/>
    <xf numFmtId="165" fontId="9" fillId="0" borderId="0" applyFont="0" applyFill="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0" borderId="0"/>
    <xf numFmtId="0" fontId="9" fillId="8" borderId="27" applyNumberFormat="0" applyFont="0" applyAlignment="0" applyProtection="0"/>
    <xf numFmtId="166" fontId="17" fillId="0" borderId="0" applyFont="0" applyFill="0" applyBorder="0" applyAlignment="0" applyProtection="0"/>
    <xf numFmtId="9" fontId="17" fillId="0" borderId="0" applyFont="0" applyFill="0" applyBorder="0" applyAlignment="0" applyProtection="0"/>
    <xf numFmtId="0" fontId="9" fillId="0" borderId="0"/>
    <xf numFmtId="0" fontId="9" fillId="0" borderId="0"/>
    <xf numFmtId="0" fontId="9" fillId="0" borderId="0"/>
    <xf numFmtId="166" fontId="9" fillId="0" borderId="0" applyFont="0" applyFill="0" applyBorder="0" applyAlignment="0" applyProtection="0"/>
    <xf numFmtId="0" fontId="9" fillId="0" borderId="0"/>
    <xf numFmtId="0" fontId="8" fillId="10" borderId="0" applyNumberFormat="0" applyBorder="0" applyAlignment="0" applyProtection="0"/>
    <xf numFmtId="0" fontId="8" fillId="10"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5"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8" borderId="27" applyNumberFormat="0" applyFont="0" applyAlignment="0" applyProtection="0"/>
    <xf numFmtId="0" fontId="8" fillId="8" borderId="27" applyNumberFormat="0" applyFont="0" applyAlignment="0" applyProtection="0"/>
    <xf numFmtId="0" fontId="7" fillId="0" borderId="0"/>
    <xf numFmtId="166" fontId="7" fillId="0" borderId="0" applyFont="0" applyFill="0" applyBorder="0" applyAlignment="0" applyProtection="0"/>
    <xf numFmtId="0" fontId="17" fillId="0" borderId="0"/>
    <xf numFmtId="0" fontId="7" fillId="0" borderId="0"/>
    <xf numFmtId="0" fontId="7" fillId="0" borderId="0"/>
    <xf numFmtId="166" fontId="7" fillId="0" borderId="0" applyFont="0" applyFill="0" applyBorder="0" applyAlignment="0" applyProtection="0"/>
    <xf numFmtId="165" fontId="7" fillId="0" borderId="0" applyFont="0" applyFill="0" applyBorder="0" applyAlignment="0" applyProtection="0"/>
    <xf numFmtId="9" fontId="7" fillId="0" borderId="0" applyFont="0" applyFill="0" applyBorder="0" applyAlignment="0" applyProtection="0"/>
    <xf numFmtId="0" fontId="6" fillId="0" borderId="0"/>
    <xf numFmtId="0" fontId="6" fillId="0" borderId="0"/>
    <xf numFmtId="166" fontId="6" fillId="0" borderId="0" applyFont="0" applyFill="0" applyBorder="0" applyAlignment="0" applyProtection="0"/>
    <xf numFmtId="165" fontId="6" fillId="0" borderId="0" applyFont="0" applyFill="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27" applyNumberFormat="0" applyFont="0" applyAlignment="0" applyProtection="0"/>
    <xf numFmtId="0" fontId="6" fillId="0" borderId="0"/>
    <xf numFmtId="0" fontId="6" fillId="0" borderId="0"/>
    <xf numFmtId="0" fontId="6" fillId="0" borderId="0"/>
    <xf numFmtId="166" fontId="6" fillId="0" borderId="0" applyFont="0" applyFill="0" applyBorder="0" applyAlignment="0" applyProtection="0"/>
    <xf numFmtId="0" fontId="6" fillId="0" borderId="0"/>
    <xf numFmtId="0" fontId="6" fillId="0" borderId="0"/>
    <xf numFmtId="0" fontId="6" fillId="0" borderId="0"/>
    <xf numFmtId="166" fontId="6" fillId="0" borderId="0" applyFont="0" applyFill="0" applyBorder="0" applyAlignment="0" applyProtection="0"/>
    <xf numFmtId="165" fontId="6" fillId="0" borderId="0" applyFont="0" applyFill="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27" applyNumberFormat="0" applyFont="0" applyAlignment="0" applyProtection="0"/>
    <xf numFmtId="0" fontId="6" fillId="0" borderId="0"/>
    <xf numFmtId="0" fontId="6" fillId="0" borderId="0"/>
    <xf numFmtId="0" fontId="6" fillId="0" borderId="0"/>
    <xf numFmtId="166" fontId="6" fillId="0" borderId="0" applyFont="0" applyFill="0" applyBorder="0" applyAlignment="0" applyProtection="0"/>
    <xf numFmtId="0" fontId="6" fillId="0" borderId="0"/>
    <xf numFmtId="0" fontId="6" fillId="10"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0"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27" applyNumberFormat="0" applyFont="0" applyAlignment="0" applyProtection="0"/>
    <xf numFmtId="0" fontId="6" fillId="8" borderId="27" applyNumberFormat="0" applyFont="0" applyAlignment="0" applyProtection="0"/>
    <xf numFmtId="0" fontId="5" fillId="0" borderId="0"/>
    <xf numFmtId="0" fontId="5" fillId="0" borderId="0"/>
    <xf numFmtId="0" fontId="5" fillId="0" borderId="0"/>
    <xf numFmtId="0" fontId="4" fillId="0" borderId="0"/>
    <xf numFmtId="0" fontId="4" fillId="0" borderId="0"/>
    <xf numFmtId="166" fontId="4" fillId="0" borderId="0" applyFont="0" applyFill="0" applyBorder="0" applyAlignment="0" applyProtection="0"/>
    <xf numFmtId="165" fontId="4" fillId="0" borderId="0" applyFont="0" applyFill="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8" borderId="27" applyNumberFormat="0" applyFont="0" applyAlignment="0" applyProtection="0"/>
    <xf numFmtId="0" fontId="4" fillId="0" borderId="0"/>
    <xf numFmtId="0" fontId="4" fillId="0" borderId="0"/>
    <xf numFmtId="0" fontId="4" fillId="0" borderId="0"/>
    <xf numFmtId="166" fontId="4" fillId="0" borderId="0" applyFont="0" applyFill="0" applyBorder="0" applyAlignment="0" applyProtection="0"/>
    <xf numFmtId="0" fontId="4" fillId="0" borderId="0"/>
    <xf numFmtId="0" fontId="4" fillId="0" borderId="0"/>
    <xf numFmtId="0" fontId="4" fillId="0" borderId="0"/>
    <xf numFmtId="166" fontId="4" fillId="0" borderId="0" applyFont="0" applyFill="0" applyBorder="0" applyAlignment="0" applyProtection="0"/>
    <xf numFmtId="165" fontId="4" fillId="0" borderId="0" applyFont="0" applyFill="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8" borderId="27" applyNumberFormat="0" applyFont="0" applyAlignment="0" applyProtection="0"/>
    <xf numFmtId="0" fontId="4" fillId="0" borderId="0"/>
    <xf numFmtId="0" fontId="4" fillId="0" borderId="0"/>
    <xf numFmtId="0" fontId="4" fillId="0" borderId="0"/>
    <xf numFmtId="166" fontId="4" fillId="0" borderId="0" applyFont="0" applyFill="0" applyBorder="0" applyAlignment="0" applyProtection="0"/>
    <xf numFmtId="0" fontId="4" fillId="0" borderId="0"/>
    <xf numFmtId="0" fontId="4" fillId="10" borderId="0" applyNumberFormat="0" applyBorder="0" applyAlignment="0" applyProtection="0"/>
    <xf numFmtId="0" fontId="4" fillId="10"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8" borderId="27" applyNumberFormat="0" applyFont="0" applyAlignment="0" applyProtection="0"/>
    <xf numFmtId="0" fontId="4" fillId="8" borderId="27" applyNumberFormat="0" applyFont="0" applyAlignment="0" applyProtection="0"/>
    <xf numFmtId="0" fontId="4" fillId="0" borderId="0"/>
    <xf numFmtId="166" fontId="4" fillId="0" borderId="0" applyFont="0" applyFill="0" applyBorder="0" applyAlignment="0" applyProtection="0"/>
    <xf numFmtId="0" fontId="4" fillId="0" borderId="0"/>
    <xf numFmtId="0" fontId="4" fillId="0" borderId="0"/>
    <xf numFmtId="166" fontId="4"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166" fontId="4" fillId="0" borderId="0" applyFont="0" applyFill="0" applyBorder="0" applyAlignment="0" applyProtection="0"/>
    <xf numFmtId="165" fontId="4" fillId="0" borderId="0" applyFont="0" applyFill="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8" borderId="27" applyNumberFormat="0" applyFont="0" applyAlignment="0" applyProtection="0"/>
    <xf numFmtId="0" fontId="4" fillId="0" borderId="0"/>
    <xf numFmtId="0" fontId="4" fillId="0" borderId="0"/>
    <xf numFmtId="0" fontId="4" fillId="0" borderId="0"/>
    <xf numFmtId="166" fontId="4" fillId="0" borderId="0" applyFont="0" applyFill="0" applyBorder="0" applyAlignment="0" applyProtection="0"/>
    <xf numFmtId="0" fontId="4" fillId="0" borderId="0"/>
    <xf numFmtId="0" fontId="4" fillId="0" borderId="0"/>
    <xf numFmtId="0" fontId="4" fillId="0" borderId="0"/>
    <xf numFmtId="166" fontId="4" fillId="0" borderId="0" applyFont="0" applyFill="0" applyBorder="0" applyAlignment="0" applyProtection="0"/>
    <xf numFmtId="165" fontId="4" fillId="0" borderId="0" applyFont="0" applyFill="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8" borderId="27" applyNumberFormat="0" applyFont="0" applyAlignment="0" applyProtection="0"/>
    <xf numFmtId="0" fontId="4" fillId="0" borderId="0"/>
    <xf numFmtId="0" fontId="4" fillId="0" borderId="0"/>
    <xf numFmtId="0" fontId="4" fillId="0" borderId="0"/>
    <xf numFmtId="166" fontId="4" fillId="0" borderId="0" applyFont="0" applyFill="0" applyBorder="0" applyAlignment="0" applyProtection="0"/>
    <xf numFmtId="0" fontId="4" fillId="0" borderId="0"/>
    <xf numFmtId="0" fontId="4" fillId="10" borderId="0" applyNumberFormat="0" applyBorder="0" applyAlignment="0" applyProtection="0"/>
    <xf numFmtId="0" fontId="4" fillId="10"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23" borderId="0" applyNumberFormat="0" applyBorder="0" applyAlignment="0" applyProtection="0"/>
    <xf numFmtId="0" fontId="4" fillId="23"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8" borderId="27" applyNumberFormat="0" applyFont="0" applyAlignment="0" applyProtection="0"/>
    <xf numFmtId="0" fontId="4" fillId="8" borderId="27" applyNumberFormat="0" applyFont="0" applyAlignment="0" applyProtection="0"/>
    <xf numFmtId="0" fontId="4" fillId="0" borderId="0"/>
    <xf numFmtId="0" fontId="4" fillId="0" borderId="0"/>
    <xf numFmtId="0" fontId="4" fillId="0" borderId="0"/>
    <xf numFmtId="0" fontId="3" fillId="0" borderId="0"/>
    <xf numFmtId="0" fontId="3" fillId="0" borderId="0"/>
    <xf numFmtId="166" fontId="3" fillId="0" borderId="0" applyFont="0" applyFill="0" applyBorder="0" applyAlignment="0" applyProtection="0"/>
    <xf numFmtId="165" fontId="3" fillId="0" borderId="0" applyFont="0" applyFill="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8" borderId="27" applyNumberFormat="0" applyFont="0" applyAlignment="0" applyProtection="0"/>
    <xf numFmtId="0" fontId="3" fillId="0" borderId="0"/>
    <xf numFmtId="0" fontId="3" fillId="0" borderId="0"/>
    <xf numFmtId="0" fontId="3" fillId="0" borderId="0"/>
    <xf numFmtId="166" fontId="3" fillId="0" borderId="0" applyFont="0" applyFill="0" applyBorder="0" applyAlignment="0" applyProtection="0"/>
    <xf numFmtId="0" fontId="3" fillId="0" borderId="0"/>
    <xf numFmtId="0" fontId="3" fillId="0" borderId="0"/>
    <xf numFmtId="0" fontId="3" fillId="0" borderId="0"/>
    <xf numFmtId="166" fontId="3" fillId="0" borderId="0" applyFont="0" applyFill="0" applyBorder="0" applyAlignment="0" applyProtection="0"/>
    <xf numFmtId="165" fontId="3" fillId="0" borderId="0" applyFont="0" applyFill="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8" borderId="27" applyNumberFormat="0" applyFont="0" applyAlignment="0" applyProtection="0"/>
    <xf numFmtId="0" fontId="3" fillId="0" borderId="0"/>
    <xf numFmtId="0" fontId="3" fillId="0" borderId="0"/>
    <xf numFmtId="0" fontId="3" fillId="0" borderId="0"/>
    <xf numFmtId="166" fontId="3" fillId="0" borderId="0" applyFont="0" applyFill="0" applyBorder="0" applyAlignment="0" applyProtection="0"/>
    <xf numFmtId="0" fontId="3" fillId="0" borderId="0"/>
    <xf numFmtId="0" fontId="3" fillId="10" borderId="0" applyNumberFormat="0" applyBorder="0" applyAlignment="0" applyProtection="0"/>
    <xf numFmtId="0" fontId="3" fillId="10"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8" borderId="27" applyNumberFormat="0" applyFont="0" applyAlignment="0" applyProtection="0"/>
    <xf numFmtId="0" fontId="3" fillId="8" borderId="27" applyNumberFormat="0" applyFont="0" applyAlignment="0" applyProtection="0"/>
    <xf numFmtId="0" fontId="3" fillId="0" borderId="0"/>
    <xf numFmtId="166" fontId="3" fillId="0" borderId="0" applyFont="0" applyFill="0" applyBorder="0" applyAlignment="0" applyProtection="0"/>
    <xf numFmtId="0" fontId="3" fillId="0" borderId="0"/>
    <xf numFmtId="0" fontId="3" fillId="0" borderId="0"/>
    <xf numFmtId="166" fontId="3"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166" fontId="3" fillId="0" borderId="0" applyFont="0" applyFill="0" applyBorder="0" applyAlignment="0" applyProtection="0"/>
    <xf numFmtId="165" fontId="3" fillId="0" borderId="0" applyFont="0" applyFill="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8" borderId="27" applyNumberFormat="0" applyFont="0" applyAlignment="0" applyProtection="0"/>
    <xf numFmtId="0" fontId="3" fillId="0" borderId="0"/>
    <xf numFmtId="0" fontId="3" fillId="0" borderId="0"/>
    <xf numFmtId="0" fontId="3" fillId="0" borderId="0"/>
    <xf numFmtId="166" fontId="3" fillId="0" borderId="0" applyFont="0" applyFill="0" applyBorder="0" applyAlignment="0" applyProtection="0"/>
    <xf numFmtId="0" fontId="3" fillId="0" borderId="0"/>
    <xf numFmtId="0" fontId="3" fillId="0" borderId="0"/>
    <xf numFmtId="0" fontId="3" fillId="0" borderId="0"/>
    <xf numFmtId="166" fontId="3" fillId="0" borderId="0" applyFont="0" applyFill="0" applyBorder="0" applyAlignment="0" applyProtection="0"/>
    <xf numFmtId="165" fontId="3" fillId="0" borderId="0" applyFont="0" applyFill="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8" borderId="27" applyNumberFormat="0" applyFont="0" applyAlignment="0" applyProtection="0"/>
    <xf numFmtId="0" fontId="3" fillId="0" borderId="0"/>
    <xf numFmtId="0" fontId="3" fillId="0" borderId="0"/>
    <xf numFmtId="0" fontId="3" fillId="0" borderId="0"/>
    <xf numFmtId="166" fontId="3" fillId="0" borderId="0" applyFont="0" applyFill="0" applyBorder="0" applyAlignment="0" applyProtection="0"/>
    <xf numFmtId="0" fontId="3" fillId="0" borderId="0"/>
    <xf numFmtId="0" fontId="3" fillId="10" borderId="0" applyNumberFormat="0" applyBorder="0" applyAlignment="0" applyProtection="0"/>
    <xf numFmtId="0" fontId="3" fillId="10"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8" borderId="27" applyNumberFormat="0" applyFont="0" applyAlignment="0" applyProtection="0"/>
    <xf numFmtId="0" fontId="3" fillId="8" borderId="27" applyNumberFormat="0" applyFont="0" applyAlignment="0" applyProtection="0"/>
    <xf numFmtId="0" fontId="3" fillId="0" borderId="0"/>
    <xf numFmtId="0" fontId="3" fillId="0" borderId="0"/>
    <xf numFmtId="0" fontId="3" fillId="0" borderId="0"/>
    <xf numFmtId="0" fontId="3" fillId="0" borderId="0"/>
    <xf numFmtId="0" fontId="3" fillId="0" borderId="0"/>
    <xf numFmtId="166" fontId="3" fillId="0" borderId="0" applyFont="0" applyFill="0" applyBorder="0" applyAlignment="0" applyProtection="0"/>
    <xf numFmtId="165" fontId="3" fillId="0" borderId="0" applyFont="0" applyFill="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8" borderId="27" applyNumberFormat="0" applyFont="0" applyAlignment="0" applyProtection="0"/>
    <xf numFmtId="0" fontId="3" fillId="0" borderId="0"/>
    <xf numFmtId="0" fontId="3" fillId="0" borderId="0"/>
    <xf numFmtId="0" fontId="3" fillId="0" borderId="0"/>
    <xf numFmtId="166" fontId="3" fillId="0" borderId="0" applyFont="0" applyFill="0" applyBorder="0" applyAlignment="0" applyProtection="0"/>
    <xf numFmtId="0" fontId="3" fillId="0" borderId="0"/>
    <xf numFmtId="0" fontId="3" fillId="0" borderId="0"/>
    <xf numFmtId="0" fontId="3" fillId="0" borderId="0"/>
    <xf numFmtId="166" fontId="3" fillId="0" borderId="0" applyFont="0" applyFill="0" applyBorder="0" applyAlignment="0" applyProtection="0"/>
    <xf numFmtId="165" fontId="3" fillId="0" borderId="0" applyFont="0" applyFill="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8" borderId="27" applyNumberFormat="0" applyFont="0" applyAlignment="0" applyProtection="0"/>
    <xf numFmtId="0" fontId="3" fillId="0" borderId="0"/>
    <xf numFmtId="0" fontId="3" fillId="0" borderId="0"/>
    <xf numFmtId="0" fontId="3" fillId="0" borderId="0"/>
    <xf numFmtId="166" fontId="3" fillId="0" borderId="0" applyFont="0" applyFill="0" applyBorder="0" applyAlignment="0" applyProtection="0"/>
    <xf numFmtId="0" fontId="3" fillId="0" borderId="0"/>
    <xf numFmtId="0" fontId="3" fillId="10" borderId="0" applyNumberFormat="0" applyBorder="0" applyAlignment="0" applyProtection="0"/>
    <xf numFmtId="0" fontId="3" fillId="10"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8" borderId="27" applyNumberFormat="0" applyFont="0" applyAlignment="0" applyProtection="0"/>
    <xf numFmtId="0" fontId="3" fillId="8" borderId="27" applyNumberFormat="0" applyFont="0" applyAlignment="0" applyProtection="0"/>
    <xf numFmtId="0" fontId="3" fillId="0" borderId="0"/>
    <xf numFmtId="166" fontId="3" fillId="0" borderId="0" applyFont="0" applyFill="0" applyBorder="0" applyAlignment="0" applyProtection="0"/>
    <xf numFmtId="0" fontId="3" fillId="0" borderId="0"/>
    <xf numFmtId="0" fontId="3" fillId="0" borderId="0"/>
    <xf numFmtId="166" fontId="3"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166" fontId="3" fillId="0" borderId="0" applyFont="0" applyFill="0" applyBorder="0" applyAlignment="0" applyProtection="0"/>
    <xf numFmtId="165" fontId="3" fillId="0" borderId="0" applyFont="0" applyFill="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8" borderId="27" applyNumberFormat="0" applyFont="0" applyAlignment="0" applyProtection="0"/>
    <xf numFmtId="0" fontId="3" fillId="0" borderId="0"/>
    <xf numFmtId="0" fontId="3" fillId="0" borderId="0"/>
    <xf numFmtId="0" fontId="3" fillId="0" borderId="0"/>
    <xf numFmtId="166" fontId="3" fillId="0" borderId="0" applyFont="0" applyFill="0" applyBorder="0" applyAlignment="0" applyProtection="0"/>
    <xf numFmtId="0" fontId="3" fillId="0" borderId="0"/>
    <xf numFmtId="0" fontId="3" fillId="0" borderId="0"/>
    <xf numFmtId="0" fontId="3" fillId="0" borderId="0"/>
    <xf numFmtId="166" fontId="3" fillId="0" borderId="0" applyFont="0" applyFill="0" applyBorder="0" applyAlignment="0" applyProtection="0"/>
    <xf numFmtId="165" fontId="3" fillId="0" borderId="0" applyFont="0" applyFill="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8" borderId="27" applyNumberFormat="0" applyFont="0" applyAlignment="0" applyProtection="0"/>
    <xf numFmtId="0" fontId="3" fillId="0" borderId="0"/>
    <xf numFmtId="0" fontId="3" fillId="0" borderId="0"/>
    <xf numFmtId="0" fontId="3" fillId="0" borderId="0"/>
    <xf numFmtId="166" fontId="3" fillId="0" borderId="0" applyFont="0" applyFill="0" applyBorder="0" applyAlignment="0" applyProtection="0"/>
    <xf numFmtId="0" fontId="3" fillId="0" borderId="0"/>
    <xf numFmtId="0" fontId="3" fillId="10" borderId="0" applyNumberFormat="0" applyBorder="0" applyAlignment="0" applyProtection="0"/>
    <xf numFmtId="0" fontId="3" fillId="10"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8" borderId="27" applyNumberFormat="0" applyFont="0" applyAlignment="0" applyProtection="0"/>
    <xf numFmtId="0" fontId="3" fillId="8" borderId="27" applyNumberFormat="0" applyFont="0" applyAlignment="0" applyProtection="0"/>
    <xf numFmtId="0" fontId="3" fillId="0" borderId="0"/>
    <xf numFmtId="0" fontId="3" fillId="0" borderId="0"/>
    <xf numFmtId="0" fontId="3" fillId="0" borderId="0"/>
    <xf numFmtId="0" fontId="3" fillId="0" borderId="0"/>
    <xf numFmtId="0" fontId="3" fillId="0" borderId="0"/>
    <xf numFmtId="166" fontId="3" fillId="0" borderId="0" applyFont="0" applyFill="0" applyBorder="0" applyAlignment="0" applyProtection="0"/>
    <xf numFmtId="165" fontId="3" fillId="0" borderId="0" applyFont="0" applyFill="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8" borderId="27" applyNumberFormat="0" applyFont="0" applyAlignment="0" applyProtection="0"/>
    <xf numFmtId="0" fontId="3" fillId="0" borderId="0"/>
    <xf numFmtId="0" fontId="3" fillId="0" borderId="0"/>
    <xf numFmtId="0" fontId="3" fillId="0" borderId="0"/>
    <xf numFmtId="166" fontId="3" fillId="0" borderId="0" applyFont="0" applyFill="0" applyBorder="0" applyAlignment="0" applyProtection="0"/>
    <xf numFmtId="0" fontId="3" fillId="0" borderId="0"/>
    <xf numFmtId="0" fontId="3" fillId="0" borderId="0"/>
    <xf numFmtId="0" fontId="3" fillId="0" borderId="0"/>
    <xf numFmtId="166" fontId="3" fillId="0" borderId="0" applyFont="0" applyFill="0" applyBorder="0" applyAlignment="0" applyProtection="0"/>
    <xf numFmtId="165" fontId="3" fillId="0" borderId="0" applyFont="0" applyFill="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8" borderId="27" applyNumberFormat="0" applyFont="0" applyAlignment="0" applyProtection="0"/>
    <xf numFmtId="0" fontId="3" fillId="0" borderId="0"/>
    <xf numFmtId="0" fontId="3" fillId="0" borderId="0"/>
    <xf numFmtId="0" fontId="3" fillId="0" borderId="0"/>
    <xf numFmtId="166" fontId="3" fillId="0" borderId="0" applyFont="0" applyFill="0" applyBorder="0" applyAlignment="0" applyProtection="0"/>
    <xf numFmtId="0" fontId="3" fillId="0" borderId="0"/>
    <xf numFmtId="0" fontId="3" fillId="10" borderId="0" applyNumberFormat="0" applyBorder="0" applyAlignment="0" applyProtection="0"/>
    <xf numFmtId="0" fontId="3" fillId="10"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8" borderId="27" applyNumberFormat="0" applyFont="0" applyAlignment="0" applyProtection="0"/>
    <xf numFmtId="0" fontId="3" fillId="8" borderId="27" applyNumberFormat="0" applyFont="0" applyAlignment="0" applyProtection="0"/>
    <xf numFmtId="0" fontId="3" fillId="0" borderId="0"/>
    <xf numFmtId="166" fontId="3" fillId="0" borderId="0" applyFont="0" applyFill="0" applyBorder="0" applyAlignment="0" applyProtection="0"/>
    <xf numFmtId="0" fontId="3" fillId="0" borderId="0"/>
    <xf numFmtId="0" fontId="3" fillId="0" borderId="0"/>
    <xf numFmtId="166" fontId="3"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166" fontId="3" fillId="0" borderId="0" applyFont="0" applyFill="0" applyBorder="0" applyAlignment="0" applyProtection="0"/>
    <xf numFmtId="165" fontId="3" fillId="0" borderId="0" applyFont="0" applyFill="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8" borderId="27" applyNumberFormat="0" applyFont="0" applyAlignment="0" applyProtection="0"/>
    <xf numFmtId="0" fontId="3" fillId="0" borderId="0"/>
    <xf numFmtId="0" fontId="3" fillId="0" borderId="0"/>
    <xf numFmtId="0" fontId="3" fillId="0" borderId="0"/>
    <xf numFmtId="166" fontId="3" fillId="0" borderId="0" applyFont="0" applyFill="0" applyBorder="0" applyAlignment="0" applyProtection="0"/>
    <xf numFmtId="0" fontId="3" fillId="0" borderId="0"/>
    <xf numFmtId="0" fontId="3" fillId="0" borderId="0"/>
    <xf numFmtId="0" fontId="3" fillId="0" borderId="0"/>
    <xf numFmtId="166" fontId="3" fillId="0" borderId="0" applyFont="0" applyFill="0" applyBorder="0" applyAlignment="0" applyProtection="0"/>
    <xf numFmtId="165" fontId="3" fillId="0" borderId="0" applyFont="0" applyFill="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8" borderId="27" applyNumberFormat="0" applyFont="0" applyAlignment="0" applyProtection="0"/>
    <xf numFmtId="0" fontId="3" fillId="0" borderId="0"/>
    <xf numFmtId="0" fontId="3" fillId="0" borderId="0"/>
    <xf numFmtId="0" fontId="3" fillId="0" borderId="0"/>
    <xf numFmtId="166" fontId="3" fillId="0" borderId="0" applyFont="0" applyFill="0" applyBorder="0" applyAlignment="0" applyProtection="0"/>
    <xf numFmtId="0" fontId="3" fillId="0" borderId="0"/>
    <xf numFmtId="0" fontId="3" fillId="10" borderId="0" applyNumberFormat="0" applyBorder="0" applyAlignment="0" applyProtection="0"/>
    <xf numFmtId="0" fontId="3" fillId="10"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8" borderId="27" applyNumberFormat="0" applyFont="0" applyAlignment="0" applyProtection="0"/>
    <xf numFmtId="0" fontId="3" fillId="8" borderId="27" applyNumberFormat="0" applyFont="0" applyAlignment="0" applyProtection="0"/>
    <xf numFmtId="0" fontId="3" fillId="0" borderId="0"/>
    <xf numFmtId="0" fontId="3" fillId="0" borderId="0"/>
    <xf numFmtId="0" fontId="3" fillId="0" borderId="0"/>
    <xf numFmtId="0" fontId="3" fillId="0" borderId="0"/>
    <xf numFmtId="0" fontId="3" fillId="0" borderId="0"/>
    <xf numFmtId="166" fontId="3" fillId="0" borderId="0" applyFont="0" applyFill="0" applyBorder="0" applyAlignment="0" applyProtection="0"/>
    <xf numFmtId="165" fontId="3" fillId="0" borderId="0" applyFont="0" applyFill="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8" borderId="27" applyNumberFormat="0" applyFont="0" applyAlignment="0" applyProtection="0"/>
    <xf numFmtId="0" fontId="3" fillId="0" borderId="0"/>
    <xf numFmtId="0" fontId="3" fillId="0" borderId="0"/>
    <xf numFmtId="0" fontId="3" fillId="0" borderId="0"/>
    <xf numFmtId="166" fontId="3" fillId="0" borderId="0" applyFont="0" applyFill="0" applyBorder="0" applyAlignment="0" applyProtection="0"/>
    <xf numFmtId="0" fontId="3" fillId="0" borderId="0"/>
    <xf numFmtId="0" fontId="3" fillId="0" borderId="0"/>
    <xf numFmtId="0" fontId="3" fillId="0" borderId="0"/>
    <xf numFmtId="166" fontId="3" fillId="0" borderId="0" applyFont="0" applyFill="0" applyBorder="0" applyAlignment="0" applyProtection="0"/>
    <xf numFmtId="165" fontId="3" fillId="0" borderId="0" applyFont="0" applyFill="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8" borderId="27" applyNumberFormat="0" applyFont="0" applyAlignment="0" applyProtection="0"/>
    <xf numFmtId="0" fontId="3" fillId="0" borderId="0"/>
    <xf numFmtId="0" fontId="3" fillId="0" borderId="0"/>
    <xf numFmtId="0" fontId="3" fillId="0" borderId="0"/>
    <xf numFmtId="166" fontId="3" fillId="0" borderId="0" applyFont="0" applyFill="0" applyBorder="0" applyAlignment="0" applyProtection="0"/>
    <xf numFmtId="0" fontId="3" fillId="0" borderId="0"/>
    <xf numFmtId="0" fontId="3" fillId="10" borderId="0" applyNumberFormat="0" applyBorder="0" applyAlignment="0" applyProtection="0"/>
    <xf numFmtId="0" fontId="3" fillId="10"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8" borderId="27" applyNumberFormat="0" applyFont="0" applyAlignment="0" applyProtection="0"/>
    <xf numFmtId="0" fontId="3" fillId="8" borderId="27" applyNumberFormat="0" applyFont="0" applyAlignment="0" applyProtection="0"/>
    <xf numFmtId="0" fontId="3" fillId="0" borderId="0"/>
    <xf numFmtId="166" fontId="3" fillId="0" borderId="0" applyFont="0" applyFill="0" applyBorder="0" applyAlignment="0" applyProtection="0"/>
    <xf numFmtId="0" fontId="3" fillId="0" borderId="0"/>
    <xf numFmtId="0" fontId="3" fillId="0" borderId="0"/>
    <xf numFmtId="166" fontId="3"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166" fontId="3" fillId="0" borderId="0" applyFont="0" applyFill="0" applyBorder="0" applyAlignment="0" applyProtection="0"/>
    <xf numFmtId="165" fontId="3" fillId="0" borderId="0" applyFont="0" applyFill="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8" borderId="27" applyNumberFormat="0" applyFont="0" applyAlignment="0" applyProtection="0"/>
    <xf numFmtId="0" fontId="3" fillId="0" borderId="0"/>
    <xf numFmtId="0" fontId="3" fillId="0" borderId="0"/>
    <xf numFmtId="0" fontId="3" fillId="0" borderId="0"/>
    <xf numFmtId="166" fontId="3" fillId="0" borderId="0" applyFont="0" applyFill="0" applyBorder="0" applyAlignment="0" applyProtection="0"/>
    <xf numFmtId="0" fontId="3" fillId="0" borderId="0"/>
    <xf numFmtId="0" fontId="3" fillId="0" borderId="0"/>
    <xf numFmtId="0" fontId="3" fillId="0" borderId="0"/>
    <xf numFmtId="166" fontId="3" fillId="0" borderId="0" applyFont="0" applyFill="0" applyBorder="0" applyAlignment="0" applyProtection="0"/>
    <xf numFmtId="165" fontId="3" fillId="0" borderId="0" applyFont="0" applyFill="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8" borderId="27" applyNumberFormat="0" applyFont="0" applyAlignment="0" applyProtection="0"/>
    <xf numFmtId="0" fontId="3" fillId="0" borderId="0"/>
    <xf numFmtId="0" fontId="3" fillId="0" borderId="0"/>
    <xf numFmtId="0" fontId="3" fillId="0" borderId="0"/>
    <xf numFmtId="166" fontId="3" fillId="0" borderId="0" applyFont="0" applyFill="0" applyBorder="0" applyAlignment="0" applyProtection="0"/>
    <xf numFmtId="0" fontId="3" fillId="0" borderId="0"/>
    <xf numFmtId="0" fontId="3" fillId="10" borderId="0" applyNumberFormat="0" applyBorder="0" applyAlignment="0" applyProtection="0"/>
    <xf numFmtId="0" fontId="3" fillId="10"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8" borderId="27" applyNumberFormat="0" applyFont="0" applyAlignment="0" applyProtection="0"/>
    <xf numFmtId="0" fontId="3" fillId="8" borderId="27" applyNumberFormat="0" applyFont="0" applyAlignment="0" applyProtection="0"/>
    <xf numFmtId="0" fontId="3" fillId="0" borderId="0"/>
    <xf numFmtId="0" fontId="3" fillId="0" borderId="0"/>
    <xf numFmtId="0" fontId="3" fillId="0" borderId="0"/>
    <xf numFmtId="0" fontId="2" fillId="0" borderId="0"/>
    <xf numFmtId="0" fontId="2" fillId="0" borderId="0"/>
    <xf numFmtId="0" fontId="2" fillId="0" borderId="0"/>
    <xf numFmtId="166" fontId="17" fillId="0" borderId="0" applyFont="0" applyFill="0" applyBorder="0" applyAlignment="0" applyProtection="0"/>
    <xf numFmtId="9" fontId="17" fillId="0" borderId="0" applyFont="0" applyFill="0" applyBorder="0" applyAlignment="0" applyProtection="0"/>
    <xf numFmtId="0" fontId="1" fillId="0" borderId="0"/>
    <xf numFmtId="0" fontId="1" fillId="0" borderId="0"/>
    <xf numFmtId="0" fontId="1" fillId="0" borderId="0"/>
  </cellStyleXfs>
  <cellXfs count="696">
    <xf numFmtId="0" fontId="0" fillId="0" borderId="0" xfId="0"/>
    <xf numFmtId="3" fontId="0" fillId="0" borderId="0" xfId="0" applyNumberFormat="1"/>
    <xf numFmtId="0" fontId="0" fillId="0" borderId="0" xfId="0" applyBorder="1"/>
    <xf numFmtId="0" fontId="20" fillId="0" borderId="3" xfId="0" applyFont="1" applyBorder="1" applyAlignment="1">
      <alignment horizontal="center"/>
    </xf>
    <xf numFmtId="0" fontId="0" fillId="0" borderId="3" xfId="0" applyBorder="1"/>
    <xf numFmtId="0" fontId="0" fillId="0" borderId="5" xfId="0" applyBorder="1"/>
    <xf numFmtId="0" fontId="0" fillId="0" borderId="0" xfId="0" applyFill="1" applyBorder="1"/>
    <xf numFmtId="0" fontId="0" fillId="0" borderId="0" xfId="0" applyFill="1"/>
    <xf numFmtId="3" fontId="0" fillId="0" borderId="0" xfId="0" applyNumberFormat="1" applyFill="1"/>
    <xf numFmtId="0" fontId="0" fillId="0" borderId="6" xfId="0" applyBorder="1"/>
    <xf numFmtId="0" fontId="0" fillId="0" borderId="7" xfId="0" applyBorder="1"/>
    <xf numFmtId="3" fontId="0" fillId="0" borderId="0" xfId="0" applyNumberFormat="1" applyAlignment="1">
      <alignment horizontal="right"/>
    </xf>
    <xf numFmtId="0" fontId="22" fillId="0" borderId="8" xfId="0" applyFont="1" applyBorder="1" applyAlignment="1">
      <alignment horizontal="left"/>
    </xf>
    <xf numFmtId="3" fontId="21" fillId="0" borderId="0" xfId="0" applyNumberFormat="1" applyFont="1"/>
    <xf numFmtId="3" fontId="17" fillId="0" borderId="0" xfId="0" applyNumberFormat="1" applyFont="1" applyBorder="1" applyAlignment="1">
      <alignment horizontal="right"/>
    </xf>
    <xf numFmtId="0" fontId="20" fillId="0" borderId="11" xfId="0" applyFont="1" applyBorder="1" applyAlignment="1">
      <alignment horizontal="center"/>
    </xf>
    <xf numFmtId="3" fontId="17" fillId="0" borderId="0" xfId="0" applyNumberFormat="1" applyFont="1" applyFill="1" applyBorder="1" applyAlignment="1">
      <alignment horizontal="right"/>
    </xf>
    <xf numFmtId="3" fontId="20" fillId="0" borderId="0" xfId="0" applyNumberFormat="1" applyFont="1" applyBorder="1" applyAlignment="1">
      <alignment horizontal="right"/>
    </xf>
    <xf numFmtId="3" fontId="20" fillId="0" borderId="0" xfId="0" applyNumberFormat="1" applyFont="1" applyFill="1" applyBorder="1" applyAlignment="1">
      <alignment horizontal="right"/>
    </xf>
    <xf numFmtId="169" fontId="0" fillId="0" borderId="0" xfId="1" applyNumberFormat="1" applyFont="1"/>
    <xf numFmtId="2" fontId="21" fillId="0" borderId="0" xfId="0" applyNumberFormat="1" applyFont="1"/>
    <xf numFmtId="0" fontId="0" fillId="0" borderId="12" xfId="0" applyBorder="1"/>
    <xf numFmtId="0" fontId="17" fillId="0" borderId="0" xfId="0" applyFont="1" applyFill="1" applyBorder="1"/>
    <xf numFmtId="0" fontId="0" fillId="0" borderId="7" xfId="0" applyBorder="1" applyAlignment="1">
      <alignment horizontal="center"/>
    </xf>
    <xf numFmtId="0" fontId="0" fillId="0" borderId="11" xfId="0" applyBorder="1" applyAlignment="1">
      <alignment horizontal="center"/>
    </xf>
    <xf numFmtId="0" fontId="22" fillId="0" borderId="0" xfId="0" applyFont="1" applyBorder="1" applyAlignment="1">
      <alignment horizontal="left"/>
    </xf>
    <xf numFmtId="0" fontId="20" fillId="0" borderId="11" xfId="0" applyFont="1" applyBorder="1"/>
    <xf numFmtId="0" fontId="0" fillId="0" borderId="11" xfId="0" applyBorder="1"/>
    <xf numFmtId="3" fontId="17" fillId="0" borderId="0" xfId="0" applyNumberFormat="1" applyFont="1" applyBorder="1"/>
    <xf numFmtId="0" fontId="20" fillId="0" borderId="8" xfId="0" applyFont="1" applyBorder="1"/>
    <xf numFmtId="0" fontId="17" fillId="0" borderId="0" xfId="0" quotePrefix="1" applyFont="1"/>
    <xf numFmtId="0" fontId="17" fillId="0" borderId="3" xfId="0" applyFont="1" applyBorder="1" applyAlignment="1">
      <alignment horizontal="left" indent="1"/>
    </xf>
    <xf numFmtId="0" fontId="17" fillId="0" borderId="0" xfId="0" applyFont="1" applyFill="1" applyBorder="1" applyAlignment="1"/>
    <xf numFmtId="3" fontId="17" fillId="0" borderId="3" xfId="0" applyNumberFormat="1" applyFont="1" applyBorder="1"/>
    <xf numFmtId="3" fontId="17" fillId="0" borderId="0" xfId="0" applyNumberFormat="1" applyFont="1" applyFill="1" applyBorder="1"/>
    <xf numFmtId="0" fontId="23" fillId="0" borderId="13" xfId="0" applyFont="1" applyBorder="1" applyAlignment="1">
      <alignment horizontal="left"/>
    </xf>
    <xf numFmtId="3" fontId="17" fillId="0" borderId="0" xfId="0" applyNumberFormat="1" applyFont="1" applyBorder="1" applyAlignment="1">
      <alignment horizontal="left"/>
    </xf>
    <xf numFmtId="0" fontId="0" fillId="0" borderId="0" xfId="0" applyAlignment="1">
      <alignment horizontal="right"/>
    </xf>
    <xf numFmtId="0" fontId="17" fillId="0" borderId="5" xfId="0" applyFont="1" applyBorder="1"/>
    <xf numFmtId="0" fontId="24" fillId="0" borderId="5" xfId="0" applyFont="1" applyBorder="1" applyAlignment="1">
      <alignment horizontal="center"/>
    </xf>
    <xf numFmtId="0" fontId="24" fillId="0" borderId="0" xfId="0" applyFont="1" applyBorder="1" applyAlignment="1">
      <alignment horizontal="center"/>
    </xf>
    <xf numFmtId="14" fontId="24" fillId="0" borderId="0" xfId="0" quotePrefix="1" applyNumberFormat="1" applyFont="1" applyBorder="1" applyAlignment="1">
      <alignment horizontal="center"/>
    </xf>
    <xf numFmtId="169" fontId="17" fillId="0" borderId="0" xfId="1" applyNumberFormat="1" applyFont="1" applyBorder="1" applyAlignment="1">
      <alignment horizontal="right"/>
    </xf>
    <xf numFmtId="0" fontId="17" fillId="0" borderId="5" xfId="0" applyFont="1" applyBorder="1" applyAlignment="1">
      <alignment horizontal="left"/>
    </xf>
    <xf numFmtId="169" fontId="20" fillId="0" borderId="0" xfId="1" applyNumberFormat="1" applyFont="1" applyBorder="1" applyAlignment="1">
      <alignment horizontal="center"/>
    </xf>
    <xf numFmtId="0" fontId="17" fillId="0" borderId="0" xfId="0" applyFont="1" applyFill="1"/>
    <xf numFmtId="0" fontId="26" fillId="0" borderId="0" xfId="0" applyFont="1" applyFill="1"/>
    <xf numFmtId="3" fontId="17" fillId="0" borderId="0" xfId="11" applyNumberFormat="1" applyFont="1" applyFill="1" applyBorder="1"/>
    <xf numFmtId="3" fontId="33" fillId="0" borderId="0" xfId="11" applyNumberFormat="1" applyFont="1" applyFill="1" applyBorder="1"/>
    <xf numFmtId="0" fontId="17" fillId="0" borderId="3" xfId="0" applyFont="1" applyBorder="1" applyAlignment="1">
      <alignment horizontal="left"/>
    </xf>
    <xf numFmtId="0" fontId="17" fillId="0" borderId="3" xfId="0" applyFont="1" applyBorder="1"/>
    <xf numFmtId="0" fontId="17" fillId="0" borderId="3" xfId="0" applyFont="1" applyFill="1" applyBorder="1" applyAlignment="1">
      <alignment horizontal="left" indent="1"/>
    </xf>
    <xf numFmtId="37" fontId="0" fillId="0" borderId="0" xfId="0" applyNumberFormat="1" applyFill="1"/>
    <xf numFmtId="14" fontId="0" fillId="0" borderId="0" xfId="0" applyNumberFormat="1"/>
    <xf numFmtId="0" fontId="22" fillId="0" borderId="0" xfId="0" applyFont="1" applyBorder="1" applyAlignment="1">
      <alignment horizontal="left"/>
    </xf>
    <xf numFmtId="0" fontId="17" fillId="0" borderId="0" xfId="0" applyFont="1" applyBorder="1"/>
    <xf numFmtId="4" fontId="31" fillId="0" borderId="0" xfId="0" applyNumberFormat="1" applyFont="1"/>
    <xf numFmtId="3" fontId="31" fillId="0" borderId="0" xfId="0" applyNumberFormat="1" applyFont="1"/>
    <xf numFmtId="0" fontId="31" fillId="0" borderId="0" xfId="0" applyFont="1"/>
    <xf numFmtId="3" fontId="17" fillId="0" borderId="0" xfId="0" applyNumberFormat="1" applyFont="1"/>
    <xf numFmtId="9" fontId="0" fillId="0" borderId="0" xfId="14" applyFont="1"/>
    <xf numFmtId="173" fontId="17" fillId="0" borderId="3" xfId="1" applyNumberFormat="1" applyFont="1" applyBorder="1" applyAlignment="1">
      <alignment horizontal="right"/>
    </xf>
    <xf numFmtId="169" fontId="0" fillId="0" borderId="0" xfId="1" applyNumberFormat="1" applyFont="1" applyFill="1"/>
    <xf numFmtId="173" fontId="0" fillId="0" borderId="0" xfId="0" applyNumberFormat="1"/>
    <xf numFmtId="0" fontId="22" fillId="0" borderId="0" xfId="0" applyFont="1" applyBorder="1" applyAlignment="1">
      <alignment horizontal="left"/>
    </xf>
    <xf numFmtId="0" fontId="0" fillId="0" borderId="13" xfId="0" applyBorder="1" applyAlignment="1">
      <alignment horizontal="right"/>
    </xf>
    <xf numFmtId="0" fontId="20" fillId="0" borderId="8" xfId="0" applyFont="1" applyBorder="1" applyAlignment="1">
      <alignment horizontal="center"/>
    </xf>
    <xf numFmtId="14" fontId="17" fillId="0" borderId="0" xfId="0" applyNumberFormat="1" applyFont="1" applyAlignment="1">
      <alignment horizontal="right"/>
    </xf>
    <xf numFmtId="0" fontId="20" fillId="0" borderId="11" xfId="0" applyFont="1" applyFill="1" applyBorder="1" applyAlignment="1">
      <alignment horizontal="center"/>
    </xf>
    <xf numFmtId="0" fontId="0" fillId="0" borderId="0" xfId="0" applyAlignment="1">
      <alignment vertical="center"/>
    </xf>
    <xf numFmtId="0" fontId="20" fillId="0" borderId="5" xfId="0" applyFont="1" applyBorder="1" applyAlignment="1">
      <alignment horizontal="center"/>
    </xf>
    <xf numFmtId="3" fontId="17" fillId="0" borderId="2" xfId="0" applyNumberFormat="1" applyFont="1" applyBorder="1"/>
    <xf numFmtId="0" fontId="17" fillId="0" borderId="19" xfId="0" applyFont="1" applyFill="1" applyBorder="1"/>
    <xf numFmtId="0" fontId="20" fillId="0" borderId="0" xfId="0" applyFont="1" applyBorder="1" applyAlignment="1">
      <alignment horizontal="center"/>
    </xf>
    <xf numFmtId="0" fontId="17" fillId="0" borderId="3" xfId="0" applyFont="1" applyFill="1" applyBorder="1"/>
    <xf numFmtId="0" fontId="0" fillId="0" borderId="0" xfId="0" applyAlignment="1">
      <alignment horizontal="center" vertical="center"/>
    </xf>
    <xf numFmtId="173" fontId="32" fillId="0" borderId="7" xfId="0" applyNumberFormat="1" applyFont="1" applyBorder="1"/>
    <xf numFmtId="173" fontId="20" fillId="0" borderId="11" xfId="0" applyNumberFormat="1" applyFont="1" applyBorder="1" applyAlignment="1">
      <alignment horizontal="center"/>
    </xf>
    <xf numFmtId="173" fontId="20" fillId="0" borderId="10" xfId="0" applyNumberFormat="1" applyFont="1" applyBorder="1" applyAlignment="1">
      <alignment horizontal="center"/>
    </xf>
    <xf numFmtId="173" fontId="20" fillId="0" borderId="6" xfId="0" applyNumberFormat="1" applyFont="1" applyBorder="1" applyAlignment="1">
      <alignment horizontal="center"/>
    </xf>
    <xf numFmtId="173" fontId="17" fillId="0" borderId="16" xfId="0" applyNumberFormat="1" applyFont="1" applyBorder="1" applyAlignment="1">
      <alignment horizontal="right"/>
    </xf>
    <xf numFmtId="0" fontId="18" fillId="0" borderId="4" xfId="0" applyFont="1" applyBorder="1"/>
    <xf numFmtId="0" fontId="18" fillId="0" borderId="0" xfId="0" applyFont="1"/>
    <xf numFmtId="0" fontId="18" fillId="0" borderId="18" xfId="0" applyFont="1" applyBorder="1" applyAlignment="1">
      <alignment horizontal="right"/>
    </xf>
    <xf numFmtId="0" fontId="17" fillId="0" borderId="9" xfId="0" applyFont="1" applyBorder="1" applyAlignment="1">
      <alignment horizontal="center" vertical="center"/>
    </xf>
    <xf numFmtId="0" fontId="17" fillId="0" borderId="2" xfId="0" applyFont="1" applyBorder="1" applyAlignment="1">
      <alignment horizontal="center" vertical="center"/>
    </xf>
    <xf numFmtId="0" fontId="17" fillId="0" borderId="2" xfId="0" applyFont="1" applyBorder="1" applyAlignment="1">
      <alignment horizontal="center" vertical="center" wrapText="1"/>
    </xf>
    <xf numFmtId="0" fontId="22" fillId="0" borderId="8" xfId="0" applyFont="1" applyBorder="1" applyAlignment="1">
      <alignment horizontal="left" vertical="center"/>
    </xf>
    <xf numFmtId="0" fontId="0" fillId="0" borderId="16" xfId="0" applyBorder="1"/>
    <xf numFmtId="0" fontId="17" fillId="0" borderId="3" xfId="0" applyFont="1" applyFill="1" applyBorder="1" applyAlignment="1">
      <alignment horizontal="left"/>
    </xf>
    <xf numFmtId="0" fontId="17" fillId="0" borderId="2" xfId="0" applyFont="1" applyFill="1" applyBorder="1" applyAlignment="1">
      <alignment horizontal="center" vertical="center" wrapText="1"/>
    </xf>
    <xf numFmtId="0" fontId="17" fillId="0" borderId="17" xfId="0" applyFont="1" applyFill="1" applyBorder="1" applyAlignment="1">
      <alignment horizontal="center" vertical="center" wrapText="1"/>
    </xf>
    <xf numFmtId="173" fontId="17" fillId="0" borderId="3" xfId="78" applyNumberFormat="1" applyFont="1" applyFill="1" applyBorder="1"/>
    <xf numFmtId="173" fontId="17" fillId="0" borderId="0" xfId="0" applyNumberFormat="1" applyFont="1" applyBorder="1" applyAlignment="1">
      <alignment horizontal="right"/>
    </xf>
    <xf numFmtId="3" fontId="32" fillId="0" borderId="3" xfId="25" applyNumberFormat="1" applyFont="1" applyBorder="1" applyAlignment="1">
      <alignment horizontal="right"/>
    </xf>
    <xf numFmtId="3" fontId="32" fillId="0" borderId="3" xfId="25" applyNumberFormat="1" applyFont="1" applyFill="1" applyBorder="1" applyAlignment="1">
      <alignment horizontal="right"/>
    </xf>
    <xf numFmtId="3" fontId="32" fillId="0" borderId="3" xfId="0" applyNumberFormat="1" applyFont="1" applyBorder="1" applyAlignment="1">
      <alignment horizontal="right"/>
    </xf>
    <xf numFmtId="0" fontId="0" fillId="0" borderId="12" xfId="0" applyBorder="1" applyAlignment="1">
      <alignment vertical="center"/>
    </xf>
    <xf numFmtId="17" fontId="0" fillId="0" borderId="0" xfId="0" applyNumberFormat="1" applyFill="1" applyBorder="1" applyAlignment="1">
      <alignment horizontal="center" vertical="center"/>
    </xf>
    <xf numFmtId="17" fontId="17" fillId="0" borderId="14" xfId="0" quotePrefix="1" applyNumberFormat="1" applyFont="1" applyBorder="1" applyAlignment="1">
      <alignment horizontal="center" vertical="center" wrapText="1"/>
    </xf>
    <xf numFmtId="0" fontId="22" fillId="0" borderId="13" xfId="0" applyFont="1" applyBorder="1" applyAlignment="1">
      <alignment horizontal="left"/>
    </xf>
    <xf numFmtId="3" fontId="32" fillId="0" borderId="5" xfId="25" applyNumberFormat="1" applyFont="1" applyBorder="1" applyAlignment="1">
      <alignment horizontal="right"/>
    </xf>
    <xf numFmtId="0" fontId="17" fillId="0" borderId="0" xfId="0" applyFont="1" applyFill="1" applyBorder="1" applyAlignment="1">
      <alignment wrapText="1"/>
    </xf>
    <xf numFmtId="0" fontId="22" fillId="0" borderId="16" xfId="0" applyFont="1" applyBorder="1" applyAlignment="1">
      <alignment horizontal="left"/>
    </xf>
    <xf numFmtId="17" fontId="17" fillId="0" borderId="8" xfId="0" quotePrefix="1" applyNumberFormat="1" applyFont="1" applyBorder="1" applyAlignment="1">
      <alignment horizontal="center" vertical="center" wrapText="1"/>
    </xf>
    <xf numFmtId="17" fontId="17" fillId="0" borderId="10" xfId="0" quotePrefix="1" applyNumberFormat="1" applyFont="1" applyBorder="1" applyAlignment="1">
      <alignment horizontal="center" vertical="center" wrapText="1"/>
    </xf>
    <xf numFmtId="17" fontId="17" fillId="0" borderId="6" xfId="0" quotePrefix="1" applyNumberFormat="1" applyFont="1" applyBorder="1" applyAlignment="1">
      <alignment horizontal="center" vertical="center" wrapText="1"/>
    </xf>
    <xf numFmtId="0" fontId="17" fillId="0" borderId="8" xfId="0" applyFont="1" applyBorder="1" applyAlignment="1">
      <alignment horizontal="center" vertical="center" wrapText="1"/>
    </xf>
    <xf numFmtId="0" fontId="63" fillId="0" borderId="6" xfId="0" applyFont="1" applyBorder="1" applyAlignment="1">
      <alignment horizontal="center" vertical="center" wrapText="1"/>
    </xf>
    <xf numFmtId="0" fontId="0" fillId="0" borderId="6" xfId="0" applyBorder="1" applyAlignment="1">
      <alignment horizontal="center" vertical="center" wrapText="1"/>
    </xf>
    <xf numFmtId="15" fontId="20" fillId="0" borderId="19" xfId="0" applyNumberFormat="1" applyFont="1" applyBorder="1" applyAlignment="1">
      <alignment horizontal="center"/>
    </xf>
    <xf numFmtId="15" fontId="39" fillId="0" borderId="17" xfId="0" applyNumberFormat="1" applyFont="1" applyBorder="1" applyAlignment="1">
      <alignment horizontal="center"/>
    </xf>
    <xf numFmtId="15" fontId="20" fillId="0" borderId="17" xfId="0" applyNumberFormat="1" applyFont="1" applyBorder="1" applyAlignment="1">
      <alignment horizontal="center"/>
    </xf>
    <xf numFmtId="0" fontId="22" fillId="0" borderId="7" xfId="0" applyFont="1" applyBorder="1" applyAlignment="1">
      <alignment horizontal="left"/>
    </xf>
    <xf numFmtId="14" fontId="64" fillId="0" borderId="5" xfId="0" applyNumberFormat="1" applyFont="1" applyBorder="1" applyAlignment="1">
      <alignment horizontal="center"/>
    </xf>
    <xf numFmtId="14" fontId="64" fillId="0" borderId="0" xfId="0" applyNumberFormat="1" applyFont="1" applyBorder="1" applyAlignment="1">
      <alignment horizontal="center"/>
    </xf>
    <xf numFmtId="17" fontId="15" fillId="0" borderId="0" xfId="0" applyNumberFormat="1" applyFont="1" applyFill="1" applyBorder="1" applyAlignment="1">
      <alignment horizontal="center"/>
    </xf>
    <xf numFmtId="17" fontId="0" fillId="0" borderId="0" xfId="0" applyNumberFormat="1" applyFill="1" applyBorder="1" applyAlignment="1">
      <alignment horizontal="center"/>
    </xf>
    <xf numFmtId="17" fontId="0" fillId="0" borderId="0" xfId="0" applyNumberFormat="1" applyBorder="1" applyAlignment="1">
      <alignment horizontal="center"/>
    </xf>
    <xf numFmtId="17" fontId="0" fillId="0" borderId="10" xfId="0" applyNumberFormat="1" applyBorder="1" applyAlignment="1">
      <alignment horizontal="center"/>
    </xf>
    <xf numFmtId="0" fontId="0" fillId="0" borderId="5" xfId="0" applyBorder="1" applyAlignment="1">
      <alignment horizontal="center" wrapText="1"/>
    </xf>
    <xf numFmtId="0" fontId="63" fillId="0" borderId="7" xfId="0" applyFont="1" applyBorder="1" applyAlignment="1">
      <alignment horizontal="center" wrapText="1"/>
    </xf>
    <xf numFmtId="0" fontId="65" fillId="0" borderId="0" xfId="0" applyFont="1" applyFill="1" applyBorder="1" applyAlignment="1">
      <alignment horizontal="center"/>
    </xf>
    <xf numFmtId="0" fontId="20" fillId="0" borderId="0" xfId="0" applyFont="1" applyFill="1" applyBorder="1" applyAlignment="1">
      <alignment horizontal="center"/>
    </xf>
    <xf numFmtId="3" fontId="0" fillId="0" borderId="5" xfId="1" applyNumberFormat="1" applyFont="1" applyBorder="1" applyAlignment="1">
      <alignment horizontal="right" readingOrder="2"/>
    </xf>
    <xf numFmtId="3" fontId="63" fillId="0" borderId="7" xfId="1" applyNumberFormat="1" applyFont="1" applyBorder="1" applyAlignment="1">
      <alignment horizontal="right" readingOrder="2"/>
    </xf>
    <xf numFmtId="3" fontId="17" fillId="0" borderId="5" xfId="0" applyNumberFormat="1" applyFont="1" applyFill="1" applyBorder="1" applyAlignment="1">
      <alignment horizontal="right" readingOrder="2"/>
    </xf>
    <xf numFmtId="3" fontId="0" fillId="0" borderId="19" xfId="1" applyNumberFormat="1" applyFont="1" applyBorder="1" applyAlignment="1">
      <alignment horizontal="right" readingOrder="2"/>
    </xf>
    <xf numFmtId="3" fontId="63" fillId="0" borderId="17" xfId="1" applyNumberFormat="1" applyFont="1" applyBorder="1" applyAlignment="1">
      <alignment horizontal="right" readingOrder="2"/>
    </xf>
    <xf numFmtId="3" fontId="17" fillId="0" borderId="0" xfId="0" applyNumberFormat="1" applyFont="1" applyFill="1" applyBorder="1" applyAlignment="1">
      <alignment horizontal="right" readingOrder="2"/>
    </xf>
    <xf numFmtId="3" fontId="63" fillId="0" borderId="0" xfId="0" applyNumberFormat="1" applyFont="1" applyFill="1" applyBorder="1" applyAlignment="1">
      <alignment horizontal="right" readingOrder="2"/>
    </xf>
    <xf numFmtId="0" fontId="63" fillId="0" borderId="0" xfId="0" applyFont="1" applyBorder="1"/>
    <xf numFmtId="0" fontId="0" fillId="0" borderId="8" xfId="0" applyBorder="1"/>
    <xf numFmtId="0" fontId="0" fillId="0" borderId="19" xfId="0" applyBorder="1"/>
    <xf numFmtId="0" fontId="63" fillId="0" borderId="7" xfId="0" applyFont="1" applyBorder="1"/>
    <xf numFmtId="169" fontId="17" fillId="0" borderId="5" xfId="0" applyNumberFormat="1" applyFont="1" applyBorder="1"/>
    <xf numFmtId="169" fontId="63" fillId="0" borderId="7" xfId="0" applyNumberFormat="1" applyFont="1" applyBorder="1"/>
    <xf numFmtId="9" fontId="0" fillId="0" borderId="7" xfId="14" applyFont="1" applyFill="1" applyBorder="1"/>
    <xf numFmtId="9" fontId="0" fillId="0" borderId="2" xfId="14" applyFont="1" applyFill="1" applyBorder="1"/>
    <xf numFmtId="0" fontId="63" fillId="0" borderId="0" xfId="0" applyFont="1"/>
    <xf numFmtId="0" fontId="0" fillId="0" borderId="0" xfId="0"/>
    <xf numFmtId="10" fontId="0" fillId="0" borderId="0" xfId="14" applyNumberFormat="1" applyFont="1" applyAlignment="1">
      <alignment horizontal="right"/>
    </xf>
    <xf numFmtId="10" fontId="0" fillId="0" borderId="0" xfId="14" applyNumberFormat="1" applyFont="1"/>
    <xf numFmtId="0" fontId="17" fillId="0" borderId="0" xfId="11" applyFont="1" applyFill="1" applyBorder="1"/>
    <xf numFmtId="0" fontId="32" fillId="0" borderId="0" xfId="0" applyFont="1" applyFill="1"/>
    <xf numFmtId="0" fontId="36" fillId="0" borderId="0" xfId="0" applyFont="1"/>
    <xf numFmtId="173" fontId="17" fillId="0" borderId="16" xfId="0" applyNumberFormat="1" applyFont="1" applyBorder="1"/>
    <xf numFmtId="0" fontId="20" fillId="0" borderId="7" xfId="0" applyFont="1"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15" fontId="39" fillId="0" borderId="2" xfId="0" applyNumberFormat="1" applyFont="1" applyBorder="1" applyAlignment="1">
      <alignment horizontal="center"/>
    </xf>
    <xf numFmtId="0" fontId="63" fillId="0" borderId="3" xfId="0" applyFont="1" applyBorder="1" applyAlignment="1">
      <alignment horizontal="center" wrapText="1"/>
    </xf>
    <xf numFmtId="169" fontId="63" fillId="0" borderId="3" xfId="0" applyNumberFormat="1" applyFont="1" applyBorder="1"/>
    <xf numFmtId="0" fontId="17" fillId="0" borderId="0" xfId="0" applyFont="1" applyBorder="1" applyAlignment="1">
      <alignment horizontal="right"/>
    </xf>
    <xf numFmtId="0" fontId="17" fillId="0" borderId="0" xfId="0" applyFont="1" applyFill="1" applyBorder="1" applyAlignment="1">
      <alignment horizontal="right"/>
    </xf>
    <xf numFmtId="0" fontId="0" fillId="0" borderId="0" xfId="0" applyAlignment="1">
      <alignment vertical="top"/>
    </xf>
    <xf numFmtId="0" fontId="22" fillId="0" borderId="0" xfId="0" applyFont="1" applyAlignment="1">
      <alignment horizontal="left" vertical="center"/>
    </xf>
    <xf numFmtId="170" fontId="71" fillId="0" borderId="0" xfId="0" applyNumberFormat="1" applyFont="1"/>
    <xf numFmtId="0" fontId="17" fillId="0" borderId="0" xfId="0" applyFont="1" applyAlignment="1">
      <alignment vertical="top"/>
    </xf>
    <xf numFmtId="0" fontId="26" fillId="0" borderId="0" xfId="0" applyFont="1" applyFill="1" applyAlignment="1">
      <alignment vertical="top"/>
    </xf>
    <xf numFmtId="3" fontId="0" fillId="0" borderId="0" xfId="0" applyNumberFormat="1" applyAlignment="1">
      <alignment horizontal="center" vertical="center"/>
    </xf>
    <xf numFmtId="3" fontId="17" fillId="0" borderId="16" xfId="11" applyNumberFormat="1" applyFont="1" applyBorder="1"/>
    <xf numFmtId="0" fontId="17" fillId="0" borderId="13" xfId="11" applyFont="1" applyBorder="1"/>
    <xf numFmtId="0" fontId="17" fillId="0" borderId="3" xfId="11" applyFont="1" applyBorder="1"/>
    <xf numFmtId="3" fontId="17" fillId="0" borderId="3" xfId="11" applyNumberFormat="1" applyFont="1" applyBorder="1"/>
    <xf numFmtId="3" fontId="17" fillId="0" borderId="0" xfId="11" applyNumberFormat="1" applyFont="1" applyBorder="1"/>
    <xf numFmtId="3" fontId="17" fillId="0" borderId="7" xfId="11" applyNumberFormat="1" applyFont="1" applyBorder="1"/>
    <xf numFmtId="3" fontId="39" fillId="0" borderId="3" xfId="11" applyNumberFormat="1" applyFont="1" applyBorder="1"/>
    <xf numFmtId="3" fontId="23" fillId="0" borderId="0" xfId="11" applyNumberFormat="1" applyFont="1" applyBorder="1"/>
    <xf numFmtId="176" fontId="17" fillId="0" borderId="0" xfId="0" applyNumberFormat="1" applyFont="1" applyFill="1" applyBorder="1" applyAlignment="1">
      <alignment horizontal="right"/>
    </xf>
    <xf numFmtId="0" fontId="0" fillId="0" borderId="0" xfId="0"/>
    <xf numFmtId="3" fontId="0" fillId="0" borderId="0" xfId="0" applyNumberFormat="1"/>
    <xf numFmtId="0" fontId="17" fillId="0" borderId="0" xfId="0" applyFont="1"/>
    <xf numFmtId="173" fontId="0" fillId="0" borderId="0" xfId="0" applyNumberFormat="1"/>
    <xf numFmtId="4" fontId="0" fillId="0" borderId="0" xfId="0" applyNumberFormat="1"/>
    <xf numFmtId="0" fontId="70" fillId="0" borderId="13" xfId="73" applyFont="1" applyFill="1" applyBorder="1" applyAlignment="1">
      <alignment horizontal="center" vertical="top" wrapText="1"/>
    </xf>
    <xf numFmtId="0" fontId="17" fillId="0" borderId="3" xfId="73" applyFont="1" applyFill="1" applyBorder="1" applyAlignment="1">
      <alignment horizontal="left" vertical="top" wrapText="1" indent="1"/>
    </xf>
    <xf numFmtId="0" fontId="17" fillId="0" borderId="2" xfId="73" applyFont="1" applyFill="1" applyBorder="1" applyAlignment="1">
      <alignment horizontal="left" vertical="top" wrapText="1" indent="2"/>
    </xf>
    <xf numFmtId="0" fontId="60" fillId="0" borderId="0" xfId="0" applyFont="1" applyAlignment="1">
      <alignment horizontal="left" vertical="top" wrapText="1"/>
    </xf>
    <xf numFmtId="0" fontId="60" fillId="0" borderId="0" xfId="0" applyFont="1" applyAlignment="1">
      <alignment vertical="top"/>
    </xf>
    <xf numFmtId="0" fontId="77" fillId="0" borderId="0" xfId="0" applyFont="1" applyAlignment="1">
      <alignment horizontal="center" vertical="top" wrapText="1"/>
    </xf>
    <xf numFmtId="14" fontId="17" fillId="0" borderId="0" xfId="0" applyNumberFormat="1" applyFont="1" applyAlignment="1">
      <alignment horizontal="right" vertical="top"/>
    </xf>
    <xf numFmtId="0" fontId="61" fillId="0" borderId="0" xfId="0" applyFont="1" applyAlignment="1">
      <alignment horizontal="center" vertical="top" wrapText="1"/>
    </xf>
    <xf numFmtId="0" fontId="0" fillId="0" borderId="0" xfId="0" applyAlignment="1">
      <alignment vertical="center" wrapText="1"/>
    </xf>
    <xf numFmtId="0" fontId="39" fillId="0" borderId="0" xfId="0" applyFont="1"/>
    <xf numFmtId="3" fontId="23" fillId="0" borderId="0" xfId="11" applyNumberFormat="1" applyFont="1" applyFill="1" applyBorder="1"/>
    <xf numFmtId="3" fontId="33" fillId="0" borderId="0" xfId="0" applyNumberFormat="1" applyFont="1" applyBorder="1" applyAlignment="1">
      <alignment vertical="center" wrapText="1"/>
    </xf>
    <xf numFmtId="3" fontId="23" fillId="0" borderId="0" xfId="11" applyNumberFormat="1" applyFont="1" applyBorder="1" applyAlignment="1">
      <alignment vertical="center" wrapText="1"/>
    </xf>
    <xf numFmtId="3" fontId="38" fillId="0" borderId="10" xfId="0" applyNumberFormat="1" applyFont="1" applyBorder="1" applyAlignment="1">
      <alignment wrapText="1"/>
    </xf>
    <xf numFmtId="173" fontId="38" fillId="0" borderId="0" xfId="1" applyNumberFormat="1" applyFont="1" applyFill="1" applyBorder="1"/>
    <xf numFmtId="3" fontId="33" fillId="0" borderId="0" xfId="11" applyNumberFormat="1" applyFont="1" applyFill="1" applyBorder="1" applyAlignment="1">
      <alignment vertical="center" wrapText="1"/>
    </xf>
    <xf numFmtId="173" fontId="72" fillId="0" borderId="0" xfId="1" applyNumberFormat="1" applyFont="1" applyFill="1" applyBorder="1"/>
    <xf numFmtId="0" fontId="23" fillId="0" borderId="0" xfId="11" applyFont="1" applyFill="1" applyBorder="1"/>
    <xf numFmtId="3" fontId="17" fillId="0" borderId="7" xfId="11" applyNumberFormat="1" applyFont="1" applyBorder="1" applyAlignment="1">
      <alignment vertical="center" wrapText="1"/>
    </xf>
    <xf numFmtId="177" fontId="0" fillId="0" borderId="0" xfId="0" applyNumberFormat="1"/>
    <xf numFmtId="0" fontId="78" fillId="0" borderId="3" xfId="0" applyFont="1" applyBorder="1" applyAlignment="1">
      <alignment vertical="center" wrapText="1"/>
    </xf>
    <xf numFmtId="3" fontId="17" fillId="0" borderId="16" xfId="11" applyNumberFormat="1" applyFont="1" applyBorder="1" applyAlignment="1">
      <alignment vertical="center" wrapText="1"/>
    </xf>
    <xf numFmtId="3" fontId="17" fillId="0" borderId="16" xfId="11" applyNumberFormat="1" applyFont="1" applyFill="1" applyBorder="1"/>
    <xf numFmtId="0" fontId="58" fillId="0" borderId="13" xfId="11" applyFont="1" applyBorder="1" applyAlignment="1">
      <alignment horizontal="center"/>
    </xf>
    <xf numFmtId="173" fontId="17" fillId="0" borderId="19" xfId="0" applyNumberFormat="1" applyFont="1" applyBorder="1"/>
    <xf numFmtId="0" fontId="31" fillId="0" borderId="19" xfId="0" applyFont="1" applyBorder="1" applyAlignment="1">
      <alignment horizontal="center" vertical="center" wrapText="1"/>
    </xf>
    <xf numFmtId="173" fontId="17" fillId="0" borderId="5" xfId="0" applyNumberFormat="1" applyFont="1" applyBorder="1"/>
    <xf numFmtId="173" fontId="17" fillId="0" borderId="5" xfId="0" applyNumberFormat="1" applyFont="1" applyFill="1" applyBorder="1"/>
    <xf numFmtId="3" fontId="17" fillId="0" borderId="3" xfId="10" applyNumberFormat="1" applyFont="1" applyFill="1" applyBorder="1" applyAlignment="1" applyProtection="1">
      <alignment horizontal="right"/>
    </xf>
    <xf numFmtId="0" fontId="80" fillId="0" borderId="0" xfId="0" applyFont="1" applyBorder="1" applyAlignment="1">
      <alignment horizontal="left" vertical="center" wrapText="1"/>
    </xf>
    <xf numFmtId="4" fontId="80" fillId="0" borderId="0" xfId="0" applyNumberFormat="1" applyFont="1" applyBorder="1" applyAlignment="1">
      <alignment horizontal="left" vertical="center" wrapText="1"/>
    </xf>
    <xf numFmtId="0" fontId="79" fillId="0" borderId="0" xfId="0" applyFont="1" applyFill="1" applyBorder="1" applyAlignment="1">
      <alignment horizontal="center" vertical="center" wrapText="1"/>
    </xf>
    <xf numFmtId="0" fontId="79" fillId="0" borderId="0" xfId="0" applyFont="1" applyFill="1" applyBorder="1" applyAlignment="1">
      <alignment vertical="center"/>
    </xf>
    <xf numFmtId="0" fontId="79" fillId="0" borderId="0" xfId="0" applyFont="1" applyFill="1" applyBorder="1" applyAlignment="1">
      <alignment vertical="center" wrapText="1"/>
    </xf>
    <xf numFmtId="0" fontId="17" fillId="0" borderId="0" xfId="0" applyFont="1" applyAlignment="1">
      <alignment vertical="center" wrapText="1"/>
    </xf>
    <xf numFmtId="0" fontId="17" fillId="0" borderId="3" xfId="73" applyFont="1" applyFill="1" applyBorder="1" applyAlignment="1">
      <alignment horizontal="left" vertical="top" wrapText="1" indent="2"/>
    </xf>
    <xf numFmtId="173" fontId="17" fillId="0" borderId="5" xfId="0" applyNumberFormat="1" applyFont="1" applyBorder="1" applyAlignment="1"/>
    <xf numFmtId="173" fontId="17" fillId="0" borderId="0" xfId="0" applyNumberFormat="1" applyFont="1" applyBorder="1" applyAlignment="1"/>
    <xf numFmtId="1" fontId="0" fillId="0" borderId="0" xfId="0" applyNumberFormat="1"/>
    <xf numFmtId="17" fontId="31" fillId="0" borderId="14" xfId="0" quotePrefix="1" applyNumberFormat="1" applyFont="1" applyBorder="1" applyAlignment="1">
      <alignment horizontal="center" vertical="center" wrapText="1"/>
    </xf>
    <xf numFmtId="0" fontId="17" fillId="0" borderId="0" xfId="73" applyFont="1" applyAlignment="1">
      <alignment vertical="top"/>
    </xf>
    <xf numFmtId="0" fontId="23" fillId="0" borderId="11" xfId="0" applyFont="1" applyBorder="1" applyAlignment="1">
      <alignment horizontal="left"/>
    </xf>
    <xf numFmtId="0" fontId="17" fillId="0" borderId="3" xfId="0" applyFont="1" applyBorder="1" applyAlignment="1">
      <alignment horizontal="center" vertical="top" wrapText="1"/>
    </xf>
    <xf numFmtId="17" fontId="31" fillId="0" borderId="19" xfId="0" quotePrefix="1" applyNumberFormat="1" applyFont="1" applyBorder="1" applyAlignment="1">
      <alignment horizontal="center"/>
    </xf>
    <xf numFmtId="17" fontId="31" fillId="0" borderId="16" xfId="0" quotePrefix="1" applyNumberFormat="1" applyFont="1" applyBorder="1" applyAlignment="1">
      <alignment horizontal="center" wrapText="1"/>
    </xf>
    <xf numFmtId="17" fontId="31" fillId="0" borderId="17" xfId="0" quotePrefix="1" applyNumberFormat="1" applyFont="1" applyBorder="1" applyAlignment="1">
      <alignment horizontal="center" wrapText="1"/>
    </xf>
    <xf numFmtId="17" fontId="31" fillId="0" borderId="0" xfId="0" quotePrefix="1" applyNumberFormat="1" applyFont="1" applyBorder="1" applyAlignment="1">
      <alignment horizontal="center" wrapText="1"/>
    </xf>
    <xf numFmtId="0" fontId="22" fillId="0" borderId="16" xfId="11" applyFont="1" applyBorder="1"/>
    <xf numFmtId="3" fontId="17" fillId="0" borderId="0" xfId="11" applyNumberFormat="1" applyFont="1"/>
    <xf numFmtId="0" fontId="18" fillId="0" borderId="0" xfId="0" applyFont="1" applyBorder="1"/>
    <xf numFmtId="0" fontId="60" fillId="0" borderId="0" xfId="0" applyFont="1" applyAlignment="1">
      <alignment horizontal="left" vertical="top" wrapText="1"/>
    </xf>
    <xf numFmtId="2" fontId="0" fillId="0" borderId="0" xfId="0" applyNumberFormat="1"/>
    <xf numFmtId="3" fontId="36" fillId="0" borderId="0" xfId="11" applyNumberFormat="1" applyFont="1" applyBorder="1"/>
    <xf numFmtId="3" fontId="71" fillId="0" borderId="0" xfId="11" applyNumberFormat="1" applyFont="1" applyBorder="1"/>
    <xf numFmtId="3" fontId="36" fillId="0" borderId="0" xfId="0" applyNumberFormat="1" applyFont="1" applyFill="1" applyBorder="1"/>
    <xf numFmtId="0" fontId="36" fillId="0" borderId="18" xfId="11" applyFont="1" applyBorder="1"/>
    <xf numFmtId="0" fontId="36" fillId="0" borderId="0" xfId="11" applyFont="1"/>
    <xf numFmtId="3" fontId="36" fillId="0" borderId="0" xfId="0" applyNumberFormat="1" applyFont="1"/>
    <xf numFmtId="0" fontId="36" fillId="0" borderId="0" xfId="0" applyFont="1" applyBorder="1"/>
    <xf numFmtId="3" fontId="36" fillId="0" borderId="0" xfId="0" applyNumberFormat="1" applyFont="1" applyBorder="1"/>
    <xf numFmtId="3" fontId="36" fillId="0" borderId="0" xfId="0" applyNumberFormat="1" applyFont="1" applyFill="1" applyBorder="1" applyAlignment="1">
      <alignment horizontal="right"/>
    </xf>
    <xf numFmtId="3" fontId="66" fillId="0" borderId="0" xfId="0" applyNumberFormat="1" applyFont="1"/>
    <xf numFmtId="3" fontId="36" fillId="0" borderId="0" xfId="0" applyNumberFormat="1" applyFont="1" applyBorder="1" applyAlignment="1">
      <alignment horizontal="right" readingOrder="2"/>
    </xf>
    <xf numFmtId="4" fontId="66" fillId="0" borderId="0" xfId="0" applyNumberFormat="1" applyFont="1" applyBorder="1" applyAlignment="1">
      <alignment horizontal="right" readingOrder="2"/>
    </xf>
    <xf numFmtId="0" fontId="66" fillId="0" borderId="0" xfId="0" applyFont="1"/>
    <xf numFmtId="0" fontId="81" fillId="0" borderId="0" xfId="0" applyFont="1" applyBorder="1" applyAlignment="1">
      <alignment horizontal="left" wrapText="1" indent="1"/>
    </xf>
    <xf numFmtId="173" fontId="81" fillId="0" borderId="0" xfId="1" quotePrefix="1" applyNumberFormat="1" applyFont="1" applyBorder="1" applyAlignment="1">
      <alignment readingOrder="2"/>
    </xf>
    <xf numFmtId="173" fontId="81" fillId="0" borderId="0" xfId="1" quotePrefix="1" applyNumberFormat="1" applyFont="1" applyFill="1" applyBorder="1" applyAlignment="1">
      <alignment readingOrder="2"/>
    </xf>
    <xf numFmtId="173" fontId="81" fillId="0" borderId="0" xfId="1" applyNumberFormat="1" applyFont="1" applyBorder="1" applyAlignment="1">
      <alignment readingOrder="2"/>
    </xf>
    <xf numFmtId="0" fontId="36" fillId="0" borderId="3" xfId="0" applyFont="1" applyBorder="1"/>
    <xf numFmtId="0" fontId="36" fillId="0" borderId="0" xfId="0" applyFont="1" applyBorder="1" applyAlignment="1">
      <alignment horizontal="right"/>
    </xf>
    <xf numFmtId="0" fontId="81" fillId="0" borderId="0" xfId="0" applyFont="1" applyBorder="1" applyAlignment="1">
      <alignment wrapText="1"/>
    </xf>
    <xf numFmtId="3" fontId="81" fillId="0" borderId="0" xfId="0" applyNumberFormat="1" applyFont="1" applyBorder="1" applyAlignment="1">
      <alignment horizontal="right"/>
    </xf>
    <xf numFmtId="3" fontId="36" fillId="0" borderId="0" xfId="0" applyNumberFormat="1" applyFont="1" applyBorder="1" applyAlignment="1">
      <alignment horizontal="right"/>
    </xf>
    <xf numFmtId="0" fontId="36" fillId="0" borderId="0" xfId="0" applyFont="1" applyFill="1" applyBorder="1" applyAlignment="1">
      <alignment horizontal="right"/>
    </xf>
    <xf numFmtId="169" fontId="81" fillId="0" borderId="0" xfId="1" applyNumberFormat="1" applyFont="1" applyBorder="1" applyAlignment="1">
      <alignment horizontal="center"/>
    </xf>
    <xf numFmtId="0" fontId="36" fillId="0" borderId="7" xfId="0" applyFont="1" applyBorder="1" applyAlignment="1">
      <alignment wrapText="1"/>
    </xf>
    <xf numFmtId="3" fontId="36" fillId="0" borderId="0" xfId="1" applyNumberFormat="1" applyFont="1" applyBorder="1" applyAlignment="1">
      <alignment horizontal="right"/>
    </xf>
    <xf numFmtId="3" fontId="36" fillId="0" borderId="0" xfId="1" applyNumberFormat="1" applyFont="1" applyBorder="1"/>
    <xf numFmtId="168" fontId="36" fillId="0" borderId="0" xfId="1" applyNumberFormat="1" applyFont="1" applyBorder="1"/>
    <xf numFmtId="3" fontId="81" fillId="0" borderId="0" xfId="1" applyNumberFormat="1" applyFont="1" applyBorder="1"/>
    <xf numFmtId="169" fontId="15" fillId="0" borderId="0" xfId="1" applyNumberFormat="1" applyFont="1" applyFill="1" applyAlignment="1">
      <alignment vertical="top"/>
    </xf>
    <xf numFmtId="169" fontId="17" fillId="0" borderId="0" xfId="1" applyNumberFormat="1" applyFont="1" applyAlignment="1">
      <alignment vertical="top"/>
    </xf>
    <xf numFmtId="37" fontId="17" fillId="0" borderId="0" xfId="0" applyNumberFormat="1" applyFont="1" applyAlignment="1">
      <alignment vertical="top"/>
    </xf>
    <xf numFmtId="169" fontId="15" fillId="0" borderId="0" xfId="1" applyNumberFormat="1" applyFont="1" applyFill="1"/>
    <xf numFmtId="169" fontId="17" fillId="0" borderId="0" xfId="1" applyNumberFormat="1" applyFont="1"/>
    <xf numFmtId="37" fontId="17" fillId="0" borderId="0" xfId="0" applyNumberFormat="1" applyFont="1"/>
    <xf numFmtId="175" fontId="17" fillId="0" borderId="0" xfId="0" applyNumberFormat="1" applyFont="1" applyBorder="1"/>
    <xf numFmtId="174" fontId="17" fillId="0" borderId="0" xfId="0" applyNumberFormat="1" applyFont="1"/>
    <xf numFmtId="37" fontId="17" fillId="0" borderId="0" xfId="0" applyNumberFormat="1" applyFont="1" applyFill="1" applyBorder="1"/>
    <xf numFmtId="173" fontId="17" fillId="0" borderId="0" xfId="0" applyNumberFormat="1" applyFont="1"/>
    <xf numFmtId="0" fontId="17" fillId="0" borderId="0" xfId="0" applyFont="1" applyAlignment="1">
      <alignment horizontal="right" vertical="top"/>
    </xf>
    <xf numFmtId="3" fontId="17" fillId="0" borderId="0" xfId="0" applyNumberFormat="1" applyFont="1" applyAlignment="1">
      <alignment horizontal="right" vertical="top"/>
    </xf>
    <xf numFmtId="3" fontId="17" fillId="0" borderId="0" xfId="0" applyNumberFormat="1" applyFont="1" applyAlignment="1">
      <alignment vertical="top"/>
    </xf>
    <xf numFmtId="2" fontId="17" fillId="0" borderId="0" xfId="0" applyNumberFormat="1" applyFont="1" applyAlignment="1">
      <alignment vertical="top"/>
    </xf>
    <xf numFmtId="2" fontId="17" fillId="0" borderId="0" xfId="0" applyNumberFormat="1" applyFont="1" applyBorder="1" applyAlignment="1">
      <alignment vertical="top" readingOrder="1"/>
    </xf>
    <xf numFmtId="3" fontId="17" fillId="0" borderId="0" xfId="0" applyNumberFormat="1" applyFont="1" applyBorder="1" applyAlignment="1">
      <alignment vertical="top" readingOrder="1"/>
    </xf>
    <xf numFmtId="0" fontId="17" fillId="0" borderId="0" xfId="0" applyFont="1" applyBorder="1" applyAlignment="1">
      <alignment vertical="top"/>
    </xf>
    <xf numFmtId="37" fontId="17" fillId="0" borderId="0" xfId="1" applyNumberFormat="1" applyFont="1" applyAlignment="1">
      <alignment vertical="top"/>
    </xf>
    <xf numFmtId="3" fontId="17" fillId="0" borderId="0" xfId="0" applyNumberFormat="1" applyFont="1" applyFill="1" applyBorder="1" applyAlignment="1">
      <alignment vertical="top" readingOrder="1"/>
    </xf>
    <xf numFmtId="4" fontId="17" fillId="0" borderId="0" xfId="0" applyNumberFormat="1" applyFont="1"/>
    <xf numFmtId="173" fontId="17" fillId="0" borderId="0" xfId="1" applyNumberFormat="1" applyFont="1"/>
    <xf numFmtId="3" fontId="17" fillId="0" borderId="0" xfId="0" applyNumberFormat="1" applyFont="1" applyBorder="1" applyAlignment="1">
      <alignment readingOrder="1"/>
    </xf>
    <xf numFmtId="170" fontId="31" fillId="0" borderId="19" xfId="0" applyNumberFormat="1" applyFont="1" applyBorder="1" applyAlignment="1">
      <alignment horizontal="center" vertical="center"/>
    </xf>
    <xf numFmtId="170" fontId="31" fillId="0" borderId="16" xfId="0" applyNumberFormat="1" applyFont="1" applyBorder="1" applyAlignment="1">
      <alignment horizontal="center" vertical="center"/>
    </xf>
    <xf numFmtId="14" fontId="31" fillId="0" borderId="16" xfId="0" applyNumberFormat="1" applyFont="1" applyBorder="1" applyAlignment="1">
      <alignment horizontal="center" vertical="center"/>
    </xf>
    <xf numFmtId="0" fontId="17" fillId="0" borderId="17" xfId="0" applyFont="1" applyBorder="1"/>
    <xf numFmtId="17" fontId="17" fillId="0" borderId="15" xfId="0" quotePrefix="1" applyNumberFormat="1" applyFont="1" applyBorder="1" applyAlignment="1">
      <alignment horizontal="center" vertical="center" wrapText="1"/>
    </xf>
    <xf numFmtId="169" fontId="17" fillId="0" borderId="12" xfId="1" applyNumberFormat="1" applyFont="1" applyBorder="1" applyAlignment="1">
      <alignment horizontal="center" vertical="center" wrapText="1"/>
    </xf>
    <xf numFmtId="0" fontId="17" fillId="0" borderId="13" xfId="0" applyFont="1" applyBorder="1" applyAlignment="1">
      <alignment horizontal="center" vertical="center" wrapText="1"/>
    </xf>
    <xf numFmtId="169" fontId="17" fillId="0" borderId="0" xfId="1" applyNumberFormat="1" applyFont="1" applyBorder="1" applyAlignment="1">
      <alignment vertical="center"/>
    </xf>
    <xf numFmtId="0" fontId="17" fillId="0" borderId="18" xfId="0" applyFont="1" applyBorder="1" applyAlignment="1">
      <alignment horizontal="center"/>
    </xf>
    <xf numFmtId="169" fontId="20" fillId="0" borderId="3" xfId="0" applyNumberFormat="1" applyFont="1" applyBorder="1" applyAlignment="1">
      <alignment horizontal="center" vertical="center"/>
    </xf>
    <xf numFmtId="3" fontId="17" fillId="0" borderId="5" xfId="1" applyNumberFormat="1" applyFont="1" applyFill="1" applyBorder="1" applyAlignment="1">
      <alignment readingOrder="2"/>
    </xf>
    <xf numFmtId="3" fontId="17" fillId="0" borderId="0" xfId="1" applyNumberFormat="1" applyFont="1" applyFill="1" applyBorder="1" applyAlignment="1">
      <alignment horizontal="right" readingOrder="2"/>
    </xf>
    <xf numFmtId="3" fontId="17" fillId="0" borderId="0" xfId="1" applyNumberFormat="1" applyFont="1" applyBorder="1" applyAlignment="1">
      <alignment readingOrder="2"/>
    </xf>
    <xf numFmtId="3" fontId="17" fillId="0" borderId="0" xfId="1" applyNumberFormat="1" applyFont="1" applyFill="1" applyBorder="1" applyAlignment="1">
      <alignment readingOrder="2"/>
    </xf>
    <xf numFmtId="3" fontId="17" fillId="0" borderId="7" xfId="1" applyNumberFormat="1" applyFont="1" applyBorder="1" applyAlignment="1">
      <alignment readingOrder="2"/>
    </xf>
    <xf numFmtId="3" fontId="17" fillId="0" borderId="3" xfId="1" applyNumberFormat="1" applyFont="1" applyBorder="1" applyAlignment="1">
      <alignment readingOrder="2"/>
    </xf>
    <xf numFmtId="0" fontId="17" fillId="0" borderId="11" xfId="0" applyFont="1" applyBorder="1"/>
    <xf numFmtId="173" fontId="17" fillId="0" borderId="3" xfId="0" applyNumberFormat="1" applyFont="1" applyBorder="1"/>
    <xf numFmtId="173" fontId="17" fillId="0" borderId="0" xfId="0" applyNumberFormat="1" applyFont="1" applyBorder="1"/>
    <xf numFmtId="3" fontId="17" fillId="0" borderId="5" xfId="0" applyNumberFormat="1" applyFont="1" applyFill="1" applyBorder="1"/>
    <xf numFmtId="3" fontId="17" fillId="0" borderId="0" xfId="0" applyNumberFormat="1" applyFont="1" applyAlignment="1">
      <alignment horizontal="right"/>
    </xf>
    <xf numFmtId="173" fontId="17" fillId="0" borderId="16" xfId="0" applyNumberFormat="1" applyFont="1" applyBorder="1" applyAlignment="1"/>
    <xf numFmtId="173" fontId="17" fillId="0" borderId="18" xfId="0" applyNumberFormat="1" applyFont="1" applyBorder="1" applyAlignment="1"/>
    <xf numFmtId="0" fontId="36" fillId="0" borderId="0" xfId="0" applyFont="1" applyFill="1" applyBorder="1" applyAlignment="1"/>
    <xf numFmtId="0" fontId="20" fillId="0" borderId="7" xfId="0" applyFont="1" applyBorder="1" applyAlignment="1">
      <alignment horizontal="center"/>
    </xf>
    <xf numFmtId="3" fontId="17" fillId="0" borderId="3" xfId="0" applyNumberFormat="1" applyFont="1" applyBorder="1" applyAlignment="1">
      <alignment readingOrder="1"/>
    </xf>
    <xf numFmtId="9" fontId="17" fillId="0" borderId="3" xfId="0" applyNumberFormat="1" applyFont="1" applyBorder="1" applyAlignment="1">
      <alignment readingOrder="1"/>
    </xf>
    <xf numFmtId="173" fontId="17" fillId="0" borderId="0" xfId="0" applyNumberFormat="1" applyFont="1" applyBorder="1" applyAlignment="1">
      <alignment readingOrder="1"/>
    </xf>
    <xf numFmtId="172" fontId="17" fillId="0" borderId="0" xfId="0" applyNumberFormat="1" applyFont="1" applyBorder="1" applyAlignment="1">
      <alignment readingOrder="1"/>
    </xf>
    <xf numFmtId="3" fontId="17" fillId="0" borderId="7" xfId="10" applyNumberFormat="1" applyFont="1" applyBorder="1" applyAlignment="1" applyProtection="1">
      <alignment horizontal="right"/>
    </xf>
    <xf numFmtId="3" fontId="17" fillId="0" borderId="0" xfId="0" applyNumberFormat="1" applyFont="1" applyAlignment="1">
      <alignment readingOrder="1"/>
    </xf>
    <xf numFmtId="3" fontId="17" fillId="0" borderId="3" xfId="0" applyNumberFormat="1" applyFont="1" applyFill="1" applyBorder="1" applyAlignment="1">
      <alignment readingOrder="1"/>
    </xf>
    <xf numFmtId="3" fontId="17" fillId="0" borderId="0" xfId="0" applyNumberFormat="1" applyFont="1" applyFill="1" applyBorder="1" applyAlignment="1">
      <alignment readingOrder="1"/>
    </xf>
    <xf numFmtId="3" fontId="17" fillId="0" borderId="7" xfId="10" applyNumberFormat="1" applyFont="1" applyFill="1" applyBorder="1" applyAlignment="1" applyProtection="1">
      <alignment horizontal="right"/>
    </xf>
    <xf numFmtId="169" fontId="17" fillId="0" borderId="0" xfId="1" applyNumberFormat="1" applyFont="1" applyFill="1" applyBorder="1" applyAlignment="1">
      <alignment readingOrder="1"/>
    </xf>
    <xf numFmtId="169" fontId="17" fillId="0" borderId="0" xfId="0" applyNumberFormat="1" applyFont="1" applyFill="1"/>
    <xf numFmtId="3" fontId="17" fillId="0" borderId="9" xfId="0" applyNumberFormat="1" applyFont="1" applyBorder="1" applyAlignment="1">
      <alignment readingOrder="1"/>
    </xf>
    <xf numFmtId="167" fontId="17" fillId="0" borderId="0" xfId="0" applyNumberFormat="1" applyFont="1" applyBorder="1"/>
    <xf numFmtId="0" fontId="17" fillId="0" borderId="10" xfId="0" applyFont="1" applyBorder="1" applyAlignment="1"/>
    <xf numFmtId="0" fontId="17" fillId="0" borderId="6" xfId="0" applyFont="1" applyBorder="1" applyAlignment="1"/>
    <xf numFmtId="173" fontId="78" fillId="0" borderId="3" xfId="0" applyNumberFormat="1" applyFont="1" applyBorder="1" applyAlignment="1">
      <alignment vertical="center" wrapText="1"/>
    </xf>
    <xf numFmtId="3" fontId="17" fillId="0" borderId="3" xfId="11" applyNumberFormat="1" applyFont="1" applyBorder="1" applyAlignment="1">
      <alignment vertical="center"/>
    </xf>
    <xf numFmtId="3" fontId="32" fillId="0" borderId="3" xfId="11" applyNumberFormat="1" applyFont="1" applyBorder="1" applyAlignment="1">
      <alignment vertical="center"/>
    </xf>
    <xf numFmtId="3" fontId="17" fillId="0" borderId="7" xfId="11" applyNumberFormat="1" applyFont="1" applyBorder="1" applyAlignment="1">
      <alignment vertical="center"/>
    </xf>
    <xf numFmtId="3" fontId="78" fillId="0" borderId="3" xfId="11" applyNumberFormat="1" applyFont="1" applyBorder="1" applyAlignment="1">
      <alignment vertical="center"/>
    </xf>
    <xf numFmtId="0" fontId="17" fillId="0" borderId="3" xfId="11" applyFont="1" applyBorder="1" applyAlignment="1">
      <alignment vertical="center"/>
    </xf>
    <xf numFmtId="3" fontId="17" fillId="0" borderId="5" xfId="11" applyNumberFormat="1" applyFont="1" applyBorder="1" applyAlignment="1">
      <alignment vertical="center"/>
    </xf>
    <xf numFmtId="3" fontId="17" fillId="0" borderId="0" xfId="11" applyNumberFormat="1" applyFont="1" applyBorder="1" applyAlignment="1">
      <alignment vertical="center"/>
    </xf>
    <xf numFmtId="3" fontId="17" fillId="0" borderId="3" xfId="11" applyNumberFormat="1" applyFont="1" applyBorder="1" applyAlignment="1">
      <alignment vertical="center" wrapText="1"/>
    </xf>
    <xf numFmtId="3" fontId="33" fillId="0" borderId="3" xfId="11" applyNumberFormat="1" applyFont="1" applyFill="1" applyBorder="1" applyAlignment="1">
      <alignment vertical="center"/>
    </xf>
    <xf numFmtId="3" fontId="72" fillId="0" borderId="3" xfId="11" applyNumberFormat="1" applyFont="1" applyFill="1" applyBorder="1" applyAlignment="1">
      <alignment vertical="center"/>
    </xf>
    <xf numFmtId="3" fontId="33" fillId="0" borderId="7" xfId="11" applyNumberFormat="1" applyFont="1" applyFill="1" applyBorder="1" applyAlignment="1">
      <alignment vertical="center"/>
    </xf>
    <xf numFmtId="3" fontId="72" fillId="0" borderId="3" xfId="11" applyNumberFormat="1" applyFont="1" applyFill="1" applyBorder="1" applyAlignment="1">
      <alignment vertical="center" wrapText="1"/>
    </xf>
    <xf numFmtId="3" fontId="38" fillId="0" borderId="3" xfId="11" applyNumberFormat="1" applyFont="1" applyFill="1" applyBorder="1" applyAlignment="1">
      <alignment vertical="center"/>
    </xf>
    <xf numFmtId="3" fontId="39" fillId="0" borderId="3" xfId="11" applyNumberFormat="1" applyFont="1" applyBorder="1" applyAlignment="1">
      <alignment vertical="center"/>
    </xf>
    <xf numFmtId="3" fontId="17" fillId="0" borderId="3" xfId="11" applyNumberFormat="1" applyFont="1" applyBorder="1" applyAlignment="1">
      <alignment horizontal="right" vertical="center"/>
    </xf>
    <xf numFmtId="3" fontId="32" fillId="0" borderId="7" xfId="11" applyNumberFormat="1" applyFont="1" applyBorder="1" applyAlignment="1">
      <alignment horizontal="right" vertical="center"/>
    </xf>
    <xf numFmtId="3" fontId="17" fillId="0" borderId="7" xfId="11" applyNumberFormat="1" applyFont="1" applyBorder="1" applyAlignment="1">
      <alignment horizontal="right" vertical="center"/>
    </xf>
    <xf numFmtId="3" fontId="17" fillId="0" borderId="7" xfId="11" applyNumberFormat="1" applyFont="1" applyBorder="1" applyAlignment="1">
      <alignment horizontal="right" vertical="center" wrapText="1"/>
    </xf>
    <xf numFmtId="3" fontId="78" fillId="0" borderId="7" xfId="11" applyNumberFormat="1" applyFont="1" applyBorder="1" applyAlignment="1">
      <alignment horizontal="right" vertical="center"/>
    </xf>
    <xf numFmtId="3" fontId="78" fillId="0" borderId="3" xfId="11" applyNumberFormat="1" applyFont="1" applyBorder="1" applyAlignment="1">
      <alignment horizontal="right" vertical="center"/>
    </xf>
    <xf numFmtId="3" fontId="32" fillId="0" borderId="3" xfId="11" applyNumberFormat="1" applyFont="1" applyBorder="1" applyAlignment="1">
      <alignment horizontal="right" vertical="center"/>
    </xf>
    <xf numFmtId="173" fontId="38" fillId="0" borderId="3" xfId="11" applyNumberFormat="1" applyFont="1" applyFill="1" applyBorder="1" applyAlignment="1">
      <alignment vertical="center" wrapText="1"/>
    </xf>
    <xf numFmtId="3" fontId="32" fillId="0" borderId="3" xfId="0" applyNumberFormat="1" applyFont="1" applyFill="1" applyBorder="1" applyAlignment="1">
      <alignment vertical="center"/>
    </xf>
    <xf numFmtId="0" fontId="57" fillId="0" borderId="3" xfId="0" applyFont="1" applyFill="1" applyBorder="1" applyAlignment="1">
      <alignment vertical="center"/>
    </xf>
    <xf numFmtId="3" fontId="32" fillId="0" borderId="0" xfId="0" applyNumberFormat="1" applyFont="1" applyFill="1" applyBorder="1" applyAlignment="1">
      <alignment vertical="center"/>
    </xf>
    <xf numFmtId="0" fontId="32" fillId="0" borderId="3" xfId="0" applyFont="1" applyFill="1" applyBorder="1" applyAlignment="1">
      <alignment vertical="center"/>
    </xf>
    <xf numFmtId="0" fontId="32" fillId="0" borderId="0" xfId="0" applyFont="1" applyFill="1" applyBorder="1" applyAlignment="1">
      <alignment vertical="center"/>
    </xf>
    <xf numFmtId="0" fontId="57" fillId="0" borderId="3" xfId="0" applyFont="1" applyFill="1" applyBorder="1" applyAlignment="1">
      <alignment vertical="center" wrapText="1"/>
    </xf>
    <xf numFmtId="173" fontId="32" fillId="0" borderId="0" xfId="0" applyNumberFormat="1" applyFont="1" applyFill="1" applyBorder="1" applyAlignment="1">
      <alignment vertical="center" wrapText="1"/>
    </xf>
    <xf numFmtId="3" fontId="32" fillId="0" borderId="3" xfId="0" applyNumberFormat="1" applyFont="1" applyFill="1" applyBorder="1" applyAlignment="1">
      <alignment vertical="center" wrapText="1"/>
    </xf>
    <xf numFmtId="173" fontId="78" fillId="0" borderId="0" xfId="0" applyNumberFormat="1" applyFont="1" applyFill="1" applyBorder="1" applyAlignment="1">
      <alignment vertical="center"/>
    </xf>
    <xf numFmtId="173" fontId="78" fillId="0" borderId="3" xfId="0" applyNumberFormat="1" applyFont="1" applyFill="1" applyBorder="1" applyAlignment="1">
      <alignment vertical="center"/>
    </xf>
    <xf numFmtId="3" fontId="78" fillId="0" borderId="3" xfId="0" applyNumberFormat="1" applyFont="1" applyFill="1" applyBorder="1" applyAlignment="1">
      <alignment vertical="center" wrapText="1"/>
    </xf>
    <xf numFmtId="3" fontId="32" fillId="0" borderId="3" xfId="0" applyNumberFormat="1" applyFont="1" applyFill="1" applyBorder="1" applyAlignment="1">
      <alignment horizontal="right" vertical="center"/>
    </xf>
    <xf numFmtId="173" fontId="32" fillId="0" borderId="0" xfId="0" applyNumberFormat="1" applyFont="1" applyFill="1" applyBorder="1" applyAlignment="1">
      <alignment horizontal="right" vertical="center"/>
    </xf>
    <xf numFmtId="173" fontId="78" fillId="0" borderId="0" xfId="0" applyNumberFormat="1" applyFont="1" applyFill="1" applyBorder="1" applyAlignment="1">
      <alignment horizontal="right" vertical="center"/>
    </xf>
    <xf numFmtId="173" fontId="78" fillId="0" borderId="3" xfId="0" applyNumberFormat="1" applyFont="1" applyFill="1" applyBorder="1" applyAlignment="1">
      <alignment horizontal="right" vertical="center"/>
    </xf>
    <xf numFmtId="3" fontId="78" fillId="0" borderId="3" xfId="0" applyNumberFormat="1" applyFont="1" applyFill="1" applyBorder="1" applyAlignment="1">
      <alignment horizontal="right" vertical="center"/>
    </xf>
    <xf numFmtId="0" fontId="32" fillId="0" borderId="3" xfId="0" applyFont="1" applyBorder="1" applyAlignment="1">
      <alignment horizontal="left" vertical="center" wrapText="1"/>
    </xf>
    <xf numFmtId="4" fontId="32" fillId="0" borderId="3" xfId="0" applyNumberFormat="1" applyFont="1" applyBorder="1" applyAlignment="1">
      <alignment horizontal="left" vertical="center" wrapText="1"/>
    </xf>
    <xf numFmtId="4" fontId="32" fillId="0" borderId="0" xfId="0" applyNumberFormat="1" applyFont="1" applyBorder="1" applyAlignment="1">
      <alignment horizontal="left" vertical="center" wrapText="1"/>
    </xf>
    <xf numFmtId="3" fontId="32" fillId="0" borderId="3" xfId="0" applyNumberFormat="1" applyFont="1" applyBorder="1" applyAlignment="1">
      <alignment horizontal="left" vertical="center" wrapText="1"/>
    </xf>
    <xf numFmtId="0" fontId="32" fillId="0" borderId="0" xfId="0" applyFont="1" applyBorder="1" applyAlignment="1">
      <alignment horizontal="left" vertical="center" wrapText="1"/>
    </xf>
    <xf numFmtId="173" fontId="32" fillId="0" borderId="7" xfId="11" applyNumberFormat="1" applyFont="1" applyBorder="1" applyAlignment="1">
      <alignment vertical="center"/>
    </xf>
    <xf numFmtId="3" fontId="32" fillId="0" borderId="7" xfId="11" applyNumberFormat="1" applyFont="1" applyFill="1" applyBorder="1" applyAlignment="1">
      <alignment vertical="center" wrapText="1"/>
    </xf>
    <xf numFmtId="3" fontId="82" fillId="0" borderId="5" xfId="11" applyNumberFormat="1" applyFont="1" applyBorder="1" applyAlignment="1">
      <alignment vertical="center"/>
    </xf>
    <xf numFmtId="3" fontId="82" fillId="0" borderId="3" xfId="11" applyNumberFormat="1" applyFont="1" applyBorder="1" applyAlignment="1">
      <alignment vertical="center"/>
    </xf>
    <xf numFmtId="3" fontId="82" fillId="0" borderId="3" xfId="0" applyNumberFormat="1" applyFont="1" applyBorder="1" applyAlignment="1">
      <alignment vertical="center" wrapText="1"/>
    </xf>
    <xf numFmtId="173" fontId="17" fillId="0" borderId="7" xfId="11" applyNumberFormat="1" applyFont="1" applyBorder="1" applyAlignment="1">
      <alignment vertical="center"/>
    </xf>
    <xf numFmtId="3" fontId="17" fillId="0" borderId="7" xfId="11" applyNumberFormat="1" applyFont="1" applyFill="1" applyBorder="1" applyAlignment="1">
      <alignment vertical="center" wrapText="1"/>
    </xf>
    <xf numFmtId="3" fontId="78" fillId="0" borderId="3" xfId="0" applyNumberFormat="1" applyFont="1" applyBorder="1" applyAlignment="1">
      <alignment vertical="center" wrapText="1"/>
    </xf>
    <xf numFmtId="173" fontId="17" fillId="0" borderId="7" xfId="11" applyNumberFormat="1" applyFont="1" applyFill="1" applyBorder="1" applyAlignment="1">
      <alignment vertical="center"/>
    </xf>
    <xf numFmtId="3" fontId="17" fillId="0" borderId="3" xfId="11" applyNumberFormat="1" applyFont="1" applyFill="1" applyBorder="1" applyAlignment="1">
      <alignment vertical="center"/>
    </xf>
    <xf numFmtId="3" fontId="32" fillId="0" borderId="3" xfId="11" applyNumberFormat="1" applyFont="1" applyFill="1" applyBorder="1" applyAlignment="1">
      <alignment vertical="center"/>
    </xf>
    <xf numFmtId="173" fontId="17" fillId="0" borderId="0" xfId="0" applyNumberFormat="1" applyFont="1" applyFill="1" applyAlignment="1">
      <alignment vertical="center"/>
    </xf>
    <xf numFmtId="3" fontId="17" fillId="0" borderId="3" xfId="11" applyNumberFormat="1" applyFont="1" applyFill="1" applyBorder="1" applyAlignment="1">
      <alignment vertical="center" wrapText="1"/>
    </xf>
    <xf numFmtId="3" fontId="78" fillId="0" borderId="3" xfId="11" applyNumberFormat="1" applyFont="1" applyFill="1" applyBorder="1" applyAlignment="1">
      <alignment vertical="center"/>
    </xf>
    <xf numFmtId="173" fontId="17" fillId="0" borderId="7" xfId="11" applyNumberFormat="1" applyFont="1" applyBorder="1" applyAlignment="1">
      <alignment horizontal="right" vertical="center"/>
    </xf>
    <xf numFmtId="173" fontId="83" fillId="0" borderId="3" xfId="1" applyNumberFormat="1" applyFont="1" applyFill="1" applyBorder="1" applyAlignment="1">
      <alignment vertical="center"/>
    </xf>
    <xf numFmtId="173" fontId="83" fillId="0" borderId="7" xfId="1" applyNumberFormat="1" applyFont="1" applyFill="1" applyBorder="1" applyAlignment="1">
      <alignment vertical="center"/>
    </xf>
    <xf numFmtId="3" fontId="83" fillId="0" borderId="7" xfId="1" applyNumberFormat="1" applyFont="1" applyFill="1" applyBorder="1" applyAlignment="1">
      <alignment vertical="center" wrapText="1"/>
    </xf>
    <xf numFmtId="173" fontId="84" fillId="0" borderId="3" xfId="1" applyNumberFormat="1" applyFont="1" applyFill="1" applyBorder="1" applyAlignment="1">
      <alignment vertical="center"/>
    </xf>
    <xf numFmtId="3" fontId="84" fillId="0" borderId="3" xfId="1" applyNumberFormat="1" applyFont="1" applyFill="1" applyBorder="1" applyAlignment="1">
      <alignment vertical="center"/>
    </xf>
    <xf numFmtId="1" fontId="32" fillId="0" borderId="3" xfId="11" applyNumberFormat="1" applyFont="1" applyFill="1" applyBorder="1" applyAlignment="1">
      <alignment vertical="center"/>
    </xf>
    <xf numFmtId="1" fontId="78" fillId="0" borderId="3" xfId="11" applyNumberFormat="1" applyFont="1" applyFill="1" applyBorder="1" applyAlignment="1">
      <alignment vertical="center"/>
    </xf>
    <xf numFmtId="1" fontId="39" fillId="0" borderId="3" xfId="11" applyNumberFormat="1" applyFont="1" applyFill="1" applyBorder="1" applyAlignment="1">
      <alignment vertical="center"/>
    </xf>
    <xf numFmtId="3" fontId="23" fillId="0" borderId="7" xfId="11" applyNumberFormat="1" applyFont="1" applyBorder="1" applyAlignment="1">
      <alignment vertical="center"/>
    </xf>
    <xf numFmtId="3" fontId="23" fillId="0" borderId="7" xfId="11" applyNumberFormat="1" applyFont="1" applyBorder="1" applyAlignment="1">
      <alignment vertical="center" wrapText="1"/>
    </xf>
    <xf numFmtId="3" fontId="17" fillId="0" borderId="3" xfId="1" applyNumberFormat="1" applyFont="1" applyFill="1" applyBorder="1" applyAlignment="1">
      <alignment horizontal="right" vertical="center" readingOrder="2"/>
    </xf>
    <xf numFmtId="173" fontId="32" fillId="0" borderId="3" xfId="1" applyNumberFormat="1" applyFont="1" applyFill="1" applyBorder="1" applyAlignment="1">
      <alignment vertical="center"/>
    </xf>
    <xf numFmtId="3" fontId="17" fillId="0" borderId="7" xfId="1" applyNumberFormat="1" applyFont="1" applyFill="1" applyBorder="1" applyAlignment="1">
      <alignment horizontal="right" vertical="center" readingOrder="2"/>
    </xf>
    <xf numFmtId="3" fontId="17" fillId="0" borderId="7" xfId="1" applyNumberFormat="1" applyFont="1" applyFill="1" applyBorder="1" applyAlignment="1">
      <alignment vertical="center" wrapText="1"/>
    </xf>
    <xf numFmtId="173" fontId="78" fillId="0" borderId="3" xfId="1" applyNumberFormat="1" applyFont="1" applyFill="1" applyBorder="1" applyAlignment="1">
      <alignment vertical="center"/>
    </xf>
    <xf numFmtId="169" fontId="32" fillId="0" borderId="3" xfId="1" applyNumberFormat="1" applyFont="1" applyFill="1" applyBorder="1" applyAlignment="1">
      <alignment vertical="center"/>
    </xf>
    <xf numFmtId="169" fontId="78" fillId="0" borderId="3" xfId="1" applyNumberFormat="1" applyFont="1" applyFill="1" applyBorder="1" applyAlignment="1">
      <alignment vertical="center"/>
    </xf>
    <xf numFmtId="3" fontId="17" fillId="0" borderId="7" xfId="11" applyNumberFormat="1" applyFont="1" applyFill="1" applyBorder="1" applyAlignment="1">
      <alignment vertical="center"/>
    </xf>
    <xf numFmtId="169" fontId="39" fillId="0" borderId="3" xfId="1" applyNumberFormat="1" applyFont="1" applyFill="1" applyBorder="1" applyAlignment="1">
      <alignment vertical="center"/>
    </xf>
    <xf numFmtId="3" fontId="33" fillId="0" borderId="18" xfId="11" applyNumberFormat="1" applyFont="1" applyFill="1" applyBorder="1" applyAlignment="1">
      <alignment vertical="center"/>
    </xf>
    <xf numFmtId="173" fontId="72" fillId="0" borderId="18" xfId="1" applyNumberFormat="1" applyFont="1" applyFill="1" applyBorder="1" applyAlignment="1">
      <alignment vertical="center"/>
    </xf>
    <xf numFmtId="3" fontId="33" fillId="0" borderId="17" xfId="11" applyNumberFormat="1" applyFont="1" applyFill="1" applyBorder="1" applyAlignment="1">
      <alignment vertical="center"/>
    </xf>
    <xf numFmtId="173" fontId="38" fillId="0" borderId="18" xfId="1" applyNumberFormat="1" applyFont="1" applyFill="1" applyBorder="1" applyAlignment="1">
      <alignment vertical="center"/>
    </xf>
    <xf numFmtId="3" fontId="38" fillId="0" borderId="3" xfId="0" applyNumberFormat="1" applyFont="1" applyBorder="1" applyAlignment="1">
      <alignment vertical="center" wrapText="1"/>
    </xf>
    <xf numFmtId="3" fontId="33" fillId="0" borderId="3" xfId="11" applyNumberFormat="1" applyFont="1" applyFill="1" applyBorder="1"/>
    <xf numFmtId="3" fontId="33" fillId="0" borderId="7" xfId="11" applyNumberFormat="1" applyFont="1" applyFill="1" applyBorder="1"/>
    <xf numFmtId="3" fontId="38" fillId="0" borderId="7" xfId="11" applyNumberFormat="1" applyFont="1" applyFill="1" applyBorder="1"/>
    <xf numFmtId="3" fontId="17" fillId="0" borderId="3" xfId="11" applyNumberFormat="1" applyFont="1" applyBorder="1" applyAlignment="1">
      <alignment horizontal="right"/>
    </xf>
    <xf numFmtId="3" fontId="17" fillId="0" borderId="7" xfId="11" applyNumberFormat="1" applyFont="1" applyBorder="1" applyAlignment="1">
      <alignment horizontal="right"/>
    </xf>
    <xf numFmtId="3" fontId="38" fillId="0" borderId="3" xfId="11" applyNumberFormat="1" applyFont="1" applyFill="1" applyBorder="1"/>
    <xf numFmtId="173" fontId="17" fillId="0" borderId="7" xfId="11" applyNumberFormat="1" applyFont="1" applyFill="1" applyBorder="1"/>
    <xf numFmtId="173" fontId="17" fillId="0" borderId="7" xfId="11" applyNumberFormat="1" applyFont="1" applyBorder="1"/>
    <xf numFmtId="3" fontId="17" fillId="0" borderId="3" xfId="11" applyNumberFormat="1" applyFont="1" applyFill="1" applyBorder="1"/>
    <xf numFmtId="173" fontId="17" fillId="0" borderId="0" xfId="0" applyNumberFormat="1" applyFont="1" applyFill="1"/>
    <xf numFmtId="173" fontId="17" fillId="0" borderId="7" xfId="11" applyNumberFormat="1" applyFont="1" applyBorder="1" applyAlignment="1">
      <alignment horizontal="right"/>
    </xf>
    <xf numFmtId="173" fontId="83" fillId="0" borderId="7" xfId="1" applyNumberFormat="1" applyFont="1" applyFill="1" applyBorder="1"/>
    <xf numFmtId="173" fontId="84" fillId="0" borderId="3" xfId="1" applyNumberFormat="1" applyFont="1" applyFill="1" applyBorder="1"/>
    <xf numFmtId="1" fontId="39" fillId="0" borderId="3" xfId="11" applyNumberFormat="1" applyFont="1" applyFill="1" applyBorder="1"/>
    <xf numFmtId="3" fontId="23" fillId="0" borderId="7" xfId="11" applyNumberFormat="1" applyFont="1" applyBorder="1"/>
    <xf numFmtId="3" fontId="17" fillId="0" borderId="3" xfId="1" applyNumberFormat="1" applyFont="1" applyFill="1" applyBorder="1" applyAlignment="1">
      <alignment horizontal="right" readingOrder="2"/>
    </xf>
    <xf numFmtId="3" fontId="17" fillId="0" borderId="7" xfId="1" applyNumberFormat="1" applyFont="1" applyFill="1" applyBorder="1" applyAlignment="1">
      <alignment horizontal="right" readingOrder="2"/>
    </xf>
    <xf numFmtId="3" fontId="17" fillId="0" borderId="7" xfId="11" applyNumberFormat="1" applyFont="1" applyFill="1" applyBorder="1"/>
    <xf numFmtId="169" fontId="39" fillId="0" borderId="3" xfId="1" applyNumberFormat="1" applyFont="1" applyFill="1" applyBorder="1"/>
    <xf numFmtId="3" fontId="33" fillId="0" borderId="2" xfId="11" applyNumberFormat="1" applyFont="1" applyFill="1" applyBorder="1"/>
    <xf numFmtId="3" fontId="33" fillId="0" borderId="17" xfId="11" applyNumberFormat="1" applyFont="1" applyFill="1" applyBorder="1"/>
    <xf numFmtId="14" fontId="20" fillId="0" borderId="0" xfId="0" quotePrefix="1" applyNumberFormat="1" applyFont="1" applyBorder="1" applyAlignment="1">
      <alignment horizontal="center"/>
    </xf>
    <xf numFmtId="0" fontId="17" fillId="0" borderId="7" xfId="0" applyFont="1" applyBorder="1"/>
    <xf numFmtId="0" fontId="17" fillId="0" borderId="11" xfId="0" applyFont="1" applyBorder="1" applyAlignment="1">
      <alignment horizontal="center"/>
    </xf>
    <xf numFmtId="0" fontId="17" fillId="0" borderId="7" xfId="0" applyFont="1" applyBorder="1" applyAlignment="1">
      <alignment horizontal="center"/>
    </xf>
    <xf numFmtId="0" fontId="20" fillId="0" borderId="0" xfId="0" applyFont="1" applyBorder="1"/>
    <xf numFmtId="3" fontId="17" fillId="0" borderId="5" xfId="0" applyNumberFormat="1" applyFont="1" applyBorder="1" applyAlignment="1">
      <alignment readingOrder="1"/>
    </xf>
    <xf numFmtId="3" fontId="17" fillId="0" borderId="5" xfId="0" applyNumberFormat="1" applyFont="1" applyFill="1" applyBorder="1" applyAlignment="1">
      <alignment readingOrder="1"/>
    </xf>
    <xf numFmtId="37" fontId="17" fillId="0" borderId="0" xfId="1" applyNumberFormat="1" applyFont="1" applyFill="1"/>
    <xf numFmtId="3" fontId="17" fillId="0" borderId="19" xfId="0" applyNumberFormat="1" applyFont="1" applyBorder="1" applyAlignment="1">
      <alignment readingOrder="1"/>
    </xf>
    <xf numFmtId="3" fontId="17" fillId="0" borderId="16" xfId="0" applyNumberFormat="1" applyFont="1" applyBorder="1" applyAlignment="1">
      <alignment readingOrder="1"/>
    </xf>
    <xf numFmtId="9" fontId="17" fillId="0" borderId="18" xfId="0" applyNumberFormat="1" applyFont="1" applyBorder="1" applyAlignment="1">
      <alignment readingOrder="1"/>
    </xf>
    <xf numFmtId="0" fontId="23" fillId="0" borderId="3" xfId="0" applyFont="1" applyBorder="1"/>
    <xf numFmtId="0" fontId="17" fillId="0" borderId="18" xfId="0" applyFont="1" applyBorder="1" applyAlignment="1">
      <alignment horizontal="left" indent="1"/>
    </xf>
    <xf numFmtId="170" fontId="31" fillId="0" borderId="17" xfId="0" applyNumberFormat="1" applyFont="1" applyBorder="1" applyAlignment="1">
      <alignment horizontal="center" vertical="center"/>
    </xf>
    <xf numFmtId="0" fontId="31" fillId="0" borderId="13" xfId="0" applyFont="1" applyBorder="1" applyAlignment="1">
      <alignment horizontal="center" vertical="top" wrapText="1"/>
    </xf>
    <xf numFmtId="0" fontId="17" fillId="0" borderId="2" xfId="0" applyFont="1" applyBorder="1"/>
    <xf numFmtId="0" fontId="23" fillId="0" borderId="3" xfId="11" applyFont="1" applyBorder="1" applyAlignment="1">
      <alignment horizontal="left"/>
    </xf>
    <xf numFmtId="0" fontId="17" fillId="0" borderId="3" xfId="11" applyFont="1" applyBorder="1" applyAlignment="1">
      <alignment horizontal="left" indent="1"/>
    </xf>
    <xf numFmtId="0" fontId="17" fillId="0" borderId="3" xfId="11" applyFont="1" applyBorder="1" applyAlignment="1">
      <alignment horizontal="left" indent="2"/>
    </xf>
    <xf numFmtId="0" fontId="17" fillId="0" borderId="3" xfId="11" applyFont="1" applyFill="1" applyBorder="1" applyAlignment="1">
      <alignment horizontal="left" indent="2"/>
    </xf>
    <xf numFmtId="0" fontId="23" fillId="0" borderId="3" xfId="11" applyFont="1" applyFill="1" applyBorder="1" applyAlignment="1">
      <alignment horizontal="left"/>
    </xf>
    <xf numFmtId="0" fontId="17" fillId="0" borderId="5" xfId="11" applyFont="1" applyBorder="1" applyAlignment="1">
      <alignment horizontal="left" indent="1"/>
    </xf>
    <xf numFmtId="0" fontId="17" fillId="0" borderId="5" xfId="11" applyFont="1" applyBorder="1" applyAlignment="1">
      <alignment horizontal="left" indent="2"/>
    </xf>
    <xf numFmtId="0" fontId="23" fillId="0" borderId="3" xfId="11" applyFont="1" applyBorder="1"/>
    <xf numFmtId="0" fontId="23" fillId="0" borderId="3" xfId="11" applyFont="1" applyFill="1" applyBorder="1"/>
    <xf numFmtId="0" fontId="23" fillId="0" borderId="18" xfId="11" applyFont="1" applyFill="1" applyBorder="1"/>
    <xf numFmtId="3" fontId="20" fillId="0" borderId="18" xfId="11" applyNumberFormat="1" applyFont="1" applyBorder="1" applyAlignment="1">
      <alignment horizontal="center" vertical="center"/>
    </xf>
    <xf numFmtId="0" fontId="20" fillId="0" borderId="13" xfId="0" applyFont="1" applyFill="1" applyBorder="1" applyAlignment="1">
      <alignment horizontal="center" vertical="center"/>
    </xf>
    <xf numFmtId="0" fontId="20" fillId="0" borderId="13" xfId="11" applyFont="1" applyBorder="1" applyAlignment="1">
      <alignment horizontal="center" vertical="center" wrapText="1"/>
    </xf>
    <xf numFmtId="0" fontId="78" fillId="0" borderId="13" xfId="0" applyFont="1" applyFill="1" applyBorder="1" applyAlignment="1">
      <alignment horizontal="center" vertical="center"/>
    </xf>
    <xf numFmtId="0" fontId="78" fillId="0" borderId="13" xfId="11" applyFont="1" applyBorder="1" applyAlignment="1">
      <alignment horizontal="center" vertical="center" wrapText="1"/>
    </xf>
    <xf numFmtId="0" fontId="17" fillId="0" borderId="2" xfId="11" applyFont="1" applyBorder="1"/>
    <xf numFmtId="3" fontId="20" fillId="0" borderId="2" xfId="11" applyNumberFormat="1" applyFont="1" applyBorder="1" applyAlignment="1">
      <alignment horizontal="center" vertical="center"/>
    </xf>
    <xf numFmtId="0" fontId="23" fillId="0" borderId="2" xfId="11" applyFont="1" applyFill="1" applyBorder="1"/>
    <xf numFmtId="0" fontId="17" fillId="0" borderId="3" xfId="0" applyFont="1" applyBorder="1" applyAlignment="1">
      <alignment vertical="top"/>
    </xf>
    <xf numFmtId="0" fontId="17" fillId="0" borderId="3" xfId="0" applyFont="1" applyBorder="1" applyAlignment="1">
      <alignment horizontal="left" vertical="top"/>
    </xf>
    <xf numFmtId="0" fontId="31" fillId="0" borderId="5" xfId="0" applyFont="1" applyBorder="1"/>
    <xf numFmtId="0" fontId="64" fillId="0" borderId="3" xfId="0" applyFont="1" applyBorder="1" applyAlignment="1">
      <alignment horizontal="center"/>
    </xf>
    <xf numFmtId="0" fontId="64" fillId="0" borderId="7" xfId="0" applyFont="1" applyBorder="1" applyAlignment="1">
      <alignment horizontal="center"/>
    </xf>
    <xf numFmtId="0" fontId="17" fillId="0" borderId="11" xfId="73" applyFont="1" applyFill="1" applyBorder="1" applyAlignment="1">
      <alignment horizontal="left" vertical="top" wrapText="1"/>
    </xf>
    <xf numFmtId="0" fontId="17" fillId="0" borderId="13" xfId="73" applyFont="1" applyFill="1" applyBorder="1" applyAlignment="1"/>
    <xf numFmtId="0" fontId="17" fillId="0" borderId="2" xfId="73" applyFont="1" applyFill="1" applyBorder="1" applyAlignment="1">
      <alignment horizontal="left" vertical="top" wrapText="1" indent="1"/>
    </xf>
    <xf numFmtId="3" fontId="78" fillId="0" borderId="7" xfId="11" applyNumberFormat="1" applyFont="1" applyBorder="1"/>
    <xf numFmtId="3" fontId="78" fillId="0" borderId="3" xfId="11" applyNumberFormat="1" applyFont="1" applyBorder="1"/>
    <xf numFmtId="3" fontId="78" fillId="0" borderId="7" xfId="11" applyNumberFormat="1" applyFont="1" applyBorder="1" applyAlignment="1">
      <alignment horizontal="right"/>
    </xf>
    <xf numFmtId="173" fontId="78" fillId="0" borderId="7" xfId="11" applyNumberFormat="1" applyFont="1" applyFill="1" applyBorder="1"/>
    <xf numFmtId="173" fontId="84" fillId="0" borderId="7" xfId="1" applyNumberFormat="1" applyFont="1" applyFill="1" applyBorder="1"/>
    <xf numFmtId="3" fontId="39" fillId="0" borderId="7" xfId="11" applyNumberFormat="1" applyFont="1" applyBorder="1"/>
    <xf numFmtId="3" fontId="78" fillId="0" borderId="7" xfId="1" applyNumberFormat="1" applyFont="1" applyFill="1" applyBorder="1" applyAlignment="1">
      <alignment horizontal="right" readingOrder="2"/>
    </xf>
    <xf numFmtId="3" fontId="78" fillId="0" borderId="7" xfId="11" applyNumberFormat="1" applyFont="1" applyFill="1" applyBorder="1"/>
    <xf numFmtId="3" fontId="38" fillId="0" borderId="17" xfId="11" applyNumberFormat="1" applyFont="1" applyFill="1" applyBorder="1"/>
    <xf numFmtId="3" fontId="78" fillId="0" borderId="3" xfId="11" applyNumberFormat="1" applyFont="1" applyBorder="1" applyAlignment="1">
      <alignment horizontal="right"/>
    </xf>
    <xf numFmtId="3" fontId="78" fillId="0" borderId="3" xfId="11" applyNumberFormat="1" applyFont="1" applyFill="1" applyBorder="1"/>
    <xf numFmtId="173" fontId="17" fillId="0" borderId="3" xfId="0" applyNumberFormat="1" applyFont="1" applyFill="1" applyBorder="1"/>
    <xf numFmtId="173" fontId="78" fillId="0" borderId="3" xfId="1" applyNumberFormat="1" applyFont="1" applyFill="1" applyBorder="1" applyAlignment="1">
      <alignment horizontal="right"/>
    </xf>
    <xf numFmtId="173" fontId="78" fillId="0" borderId="3" xfId="1" applyNumberFormat="1" applyFont="1" applyFill="1" applyBorder="1"/>
    <xf numFmtId="0" fontId="17" fillId="0" borderId="0" xfId="0" applyFont="1" applyFill="1" applyBorder="1" applyAlignment="1">
      <alignment horizontal="left" wrapText="1"/>
    </xf>
    <xf numFmtId="0" fontId="23" fillId="0" borderId="0" xfId="0" applyFont="1" applyFill="1" applyBorder="1" applyAlignment="1">
      <alignment horizontal="center" wrapText="1"/>
    </xf>
    <xf numFmtId="0" fontId="17" fillId="0" borderId="5" xfId="0" applyFont="1" applyBorder="1" applyAlignment="1">
      <alignment readingOrder="1"/>
    </xf>
    <xf numFmtId="0" fontId="17" fillId="0" borderId="0" xfId="0" applyFont="1" applyBorder="1" applyAlignment="1">
      <alignment readingOrder="1"/>
    </xf>
    <xf numFmtId="0" fontId="20" fillId="0" borderId="0" xfId="0" applyFont="1" applyBorder="1" applyAlignment="1">
      <alignment readingOrder="1"/>
    </xf>
    <xf numFmtId="0" fontId="17" fillId="0" borderId="0" xfId="0" applyFont="1" applyFill="1" applyBorder="1" applyAlignment="1">
      <alignment readingOrder="1"/>
    </xf>
    <xf numFmtId="0" fontId="17" fillId="0" borderId="7" xfId="0" applyFont="1" applyBorder="1" applyAlignment="1">
      <alignment readingOrder="1"/>
    </xf>
    <xf numFmtId="0" fontId="17" fillId="0" borderId="5" xfId="0" applyFont="1" applyBorder="1" applyAlignment="1">
      <alignment vertical="top"/>
    </xf>
    <xf numFmtId="173" fontId="17" fillId="0" borderId="5" xfId="0" applyNumberFormat="1" applyFont="1" applyBorder="1" applyAlignment="1">
      <alignment readingOrder="1"/>
    </xf>
    <xf numFmtId="0" fontId="17" fillId="0" borderId="5" xfId="0" applyFont="1" applyBorder="1" applyAlignment="1">
      <alignment horizontal="left" vertical="top"/>
    </xf>
    <xf numFmtId="3" fontId="17" fillId="0" borderId="3" xfId="0" applyNumberFormat="1" applyFont="1" applyBorder="1" applyAlignment="1">
      <alignment horizontal="right" readingOrder="1"/>
    </xf>
    <xf numFmtId="3" fontId="17" fillId="0" borderId="0" xfId="0" applyNumberFormat="1" applyFont="1" applyAlignment="1">
      <alignment horizontal="right" readingOrder="1"/>
    </xf>
    <xf numFmtId="9" fontId="17" fillId="0" borderId="3" xfId="0" applyNumberFormat="1" applyFont="1" applyBorder="1" applyAlignment="1">
      <alignment horizontal="right" readingOrder="1"/>
    </xf>
    <xf numFmtId="0" fontId="17" fillId="0" borderId="5" xfId="0" applyFont="1" applyFill="1" applyBorder="1" applyAlignment="1">
      <alignment vertical="top"/>
    </xf>
    <xf numFmtId="173" fontId="17" fillId="0" borderId="5" xfId="0" applyNumberFormat="1" applyFont="1" applyFill="1" applyBorder="1" applyAlignment="1">
      <alignment readingOrder="1"/>
    </xf>
    <xf numFmtId="173" fontId="17" fillId="0" borderId="0" xfId="1" applyNumberFormat="1" applyFont="1" applyFill="1"/>
    <xf numFmtId="173" fontId="17" fillId="0" borderId="0" xfId="1" applyNumberFormat="1" applyFont="1" applyFill="1" applyBorder="1" applyAlignment="1">
      <alignment readingOrder="1"/>
    </xf>
    <xf numFmtId="173" fontId="17" fillId="0" borderId="0" xfId="0" applyNumberFormat="1" applyFont="1" applyFill="1" applyAlignment="1">
      <alignment horizontal="right"/>
    </xf>
    <xf numFmtId="9" fontId="17" fillId="0" borderId="3" xfId="0" applyNumberFormat="1" applyFont="1" applyFill="1" applyBorder="1" applyAlignment="1">
      <alignment readingOrder="1"/>
    </xf>
    <xf numFmtId="173" fontId="17" fillId="0" borderId="0" xfId="0" applyNumberFormat="1" applyFont="1" applyFill="1" applyBorder="1" applyAlignment="1">
      <alignment readingOrder="1"/>
    </xf>
    <xf numFmtId="0" fontId="17" fillId="0" borderId="4" xfId="0" applyFont="1" applyBorder="1"/>
    <xf numFmtId="173" fontId="17" fillId="0" borderId="19" xfId="0" applyNumberFormat="1" applyFont="1" applyBorder="1" applyAlignment="1">
      <alignment readingOrder="1"/>
    </xf>
    <xf numFmtId="173" fontId="17" fillId="0" borderId="16" xfId="0" applyNumberFormat="1" applyFont="1" applyBorder="1" applyAlignment="1">
      <alignment readingOrder="1"/>
    </xf>
    <xf numFmtId="173" fontId="17" fillId="0" borderId="17" xfId="0" applyNumberFormat="1" applyFont="1" applyBorder="1" applyAlignment="1">
      <alignment readingOrder="1"/>
    </xf>
    <xf numFmtId="9" fontId="17" fillId="0" borderId="2" xfId="0" applyNumberFormat="1" applyFont="1" applyBorder="1" applyAlignment="1">
      <alignment readingOrder="1"/>
    </xf>
    <xf numFmtId="0" fontId="32" fillId="0" borderId="3" xfId="19" applyFont="1" applyBorder="1" applyAlignment="1">
      <alignment horizontal="left" indent="1"/>
    </xf>
    <xf numFmtId="173" fontId="17" fillId="0" borderId="5" xfId="1" applyNumberFormat="1" applyFont="1" applyBorder="1"/>
    <xf numFmtId="173" fontId="17" fillId="0" borderId="0" xfId="1" applyNumberFormat="1" applyFont="1" applyBorder="1"/>
    <xf numFmtId="173" fontId="17" fillId="0" borderId="0" xfId="1" applyNumberFormat="1" applyFont="1" applyFill="1" applyBorder="1"/>
    <xf numFmtId="173" fontId="17" fillId="0" borderId="0" xfId="1" applyNumberFormat="1" applyFont="1" applyFill="1" applyBorder="1" applyAlignment="1">
      <alignment readingOrder="2"/>
    </xf>
    <xf numFmtId="173" fontId="17" fillId="0" borderId="5" xfId="1" applyNumberFormat="1" applyFont="1" applyFill="1" applyBorder="1"/>
    <xf numFmtId="173" fontId="17" fillId="0" borderId="0" xfId="1" applyNumberFormat="1" applyFont="1" applyFill="1" applyBorder="1" applyAlignment="1">
      <alignment horizontal="right" readingOrder="2"/>
    </xf>
    <xf numFmtId="0" fontId="17" fillId="0" borderId="3" xfId="0" applyFont="1" applyBorder="1" applyAlignment="1">
      <alignment horizontal="left" vertical="center" wrapText="1" indent="1"/>
    </xf>
    <xf numFmtId="173" fontId="17" fillId="0" borderId="0" xfId="1" applyNumberFormat="1" applyFont="1" applyBorder="1" applyAlignment="1"/>
    <xf numFmtId="173" fontId="17" fillId="0" borderId="0" xfId="1" applyNumberFormat="1" applyFont="1" applyFill="1" applyBorder="1" applyAlignment="1"/>
    <xf numFmtId="0" fontId="20" fillId="0" borderId="19" xfId="0" applyFont="1" applyBorder="1" applyAlignment="1">
      <alignment horizontal="left" wrapText="1" indent="1"/>
    </xf>
    <xf numFmtId="173" fontId="20" fillId="0" borderId="19" xfId="1" quotePrefix="1" applyNumberFormat="1" applyFont="1" applyBorder="1" applyAlignment="1">
      <alignment readingOrder="2"/>
    </xf>
    <xf numFmtId="173" fontId="20" fillId="0" borderId="16" xfId="1" quotePrefix="1" applyNumberFormat="1" applyFont="1" applyBorder="1" applyAlignment="1">
      <alignment readingOrder="2"/>
    </xf>
    <xf numFmtId="173" fontId="20" fillId="0" borderId="17" xfId="1" quotePrefix="1" applyNumberFormat="1" applyFont="1" applyBorder="1" applyAlignment="1">
      <alignment readingOrder="2"/>
    </xf>
    <xf numFmtId="173" fontId="20" fillId="0" borderId="17" xfId="1" applyNumberFormat="1" applyFont="1" applyBorder="1" applyAlignment="1">
      <alignment readingOrder="2"/>
    </xf>
    <xf numFmtId="3" fontId="17" fillId="0" borderId="5" xfId="1" quotePrefix="1" applyNumberFormat="1" applyFont="1" applyFill="1" applyBorder="1" applyAlignment="1">
      <alignment readingOrder="2"/>
    </xf>
    <xf numFmtId="3" fontId="17" fillId="0" borderId="0" xfId="1" quotePrefix="1" applyNumberFormat="1" applyFont="1" applyFill="1" applyBorder="1" applyAlignment="1">
      <alignment readingOrder="2"/>
    </xf>
    <xf numFmtId="3" fontId="17" fillId="0" borderId="5" xfId="1" applyNumberFormat="1" applyFont="1" applyBorder="1" applyAlignment="1">
      <alignment horizontal="right" readingOrder="2"/>
    </xf>
    <xf numFmtId="3" fontId="63" fillId="0" borderId="0" xfId="1" applyNumberFormat="1" applyFont="1" applyFill="1" applyBorder="1" applyAlignment="1">
      <alignment horizontal="right" readingOrder="2"/>
    </xf>
    <xf numFmtId="9" fontId="32" fillId="0" borderId="3" xfId="14" applyFont="1" applyFill="1" applyBorder="1" applyAlignment="1">
      <alignment horizontal="right" readingOrder="2"/>
    </xf>
    <xf numFmtId="0" fontId="17" fillId="0" borderId="5" xfId="0" applyFont="1" applyBorder="1" applyAlignment="1">
      <alignment horizontal="right"/>
    </xf>
    <xf numFmtId="3" fontId="17" fillId="0" borderId="5" xfId="1" applyNumberFormat="1" applyFont="1" applyFill="1" applyBorder="1" applyAlignment="1">
      <alignment horizontal="right" readingOrder="2"/>
    </xf>
    <xf numFmtId="3" fontId="63" fillId="0" borderId="7" xfId="1" applyNumberFormat="1" applyFont="1" applyFill="1" applyBorder="1" applyAlignment="1">
      <alignment horizontal="right" readingOrder="2"/>
    </xf>
    <xf numFmtId="173" fontId="17" fillId="0" borderId="0" xfId="1" quotePrefix="1" applyNumberFormat="1" applyFont="1" applyFill="1" applyBorder="1" applyAlignment="1"/>
    <xf numFmtId="3" fontId="17" fillId="0" borderId="0" xfId="1" quotePrefix="1" applyNumberFormat="1" applyFont="1" applyFill="1" applyBorder="1" applyAlignment="1"/>
    <xf numFmtId="0" fontId="17" fillId="0" borderId="5" xfId="0" applyFont="1" applyFill="1" applyBorder="1"/>
    <xf numFmtId="0" fontId="17" fillId="0" borderId="7" xfId="0" applyFont="1" applyFill="1" applyBorder="1" applyAlignment="1">
      <alignment horizontal="left" wrapText="1"/>
    </xf>
    <xf numFmtId="3" fontId="17" fillId="0" borderId="5" xfId="0" applyNumberFormat="1" applyFont="1" applyBorder="1" applyAlignment="1">
      <alignment horizontal="right"/>
    </xf>
    <xf numFmtId="0" fontId="17" fillId="0" borderId="19" xfId="0" applyFont="1" applyBorder="1"/>
    <xf numFmtId="3" fontId="17" fillId="0" borderId="16" xfId="0" applyNumberFormat="1" applyFont="1" applyBorder="1" applyAlignment="1">
      <alignment readingOrder="2"/>
    </xf>
    <xf numFmtId="3" fontId="17" fillId="0" borderId="19" xfId="1" applyNumberFormat="1" applyFont="1" applyFill="1" applyBorder="1" applyAlignment="1">
      <alignment horizontal="right" readingOrder="2"/>
    </xf>
    <xf numFmtId="3" fontId="63" fillId="0" borderId="17" xfId="1" applyNumberFormat="1" applyFont="1" applyFill="1" applyBorder="1" applyAlignment="1">
      <alignment horizontal="right" readingOrder="2"/>
    </xf>
    <xf numFmtId="9" fontId="32" fillId="0" borderId="2" xfId="14" applyFont="1" applyFill="1" applyBorder="1" applyAlignment="1">
      <alignment horizontal="right" readingOrder="2"/>
    </xf>
    <xf numFmtId="0" fontId="17" fillId="0" borderId="8" xfId="0" applyFont="1" applyBorder="1"/>
    <xf numFmtId="0" fontId="17" fillId="0" borderId="10" xfId="0" applyFont="1" applyBorder="1"/>
    <xf numFmtId="0" fontId="17" fillId="0" borderId="6" xfId="0" applyFont="1" applyBorder="1"/>
    <xf numFmtId="169" fontId="82" fillId="0" borderId="7" xfId="0" applyNumberFormat="1" applyFont="1" applyFill="1" applyBorder="1" applyAlignment="1">
      <alignment horizontal="center" vertical="center"/>
    </xf>
    <xf numFmtId="9" fontId="32" fillId="0" borderId="3" xfId="14" applyFont="1" applyBorder="1" applyAlignment="1">
      <alignment horizontal="right" readingOrder="2"/>
    </xf>
    <xf numFmtId="0" fontId="17" fillId="0" borderId="5" xfId="0" applyFont="1" applyFill="1" applyBorder="1" applyAlignment="1">
      <alignment horizontal="left"/>
    </xf>
    <xf numFmtId="0" fontId="17" fillId="0" borderId="16" xfId="0" applyFont="1" applyBorder="1"/>
    <xf numFmtId="3" fontId="17" fillId="0" borderId="19" xfId="1" quotePrefix="1" applyNumberFormat="1" applyFont="1" applyFill="1" applyBorder="1" applyAlignment="1">
      <alignment readingOrder="2"/>
    </xf>
    <xf numFmtId="3" fontId="17" fillId="0" borderId="16" xfId="1" quotePrefix="1" applyNumberFormat="1" applyFont="1" applyFill="1" applyBorder="1" applyAlignment="1">
      <alignment readingOrder="2"/>
    </xf>
    <xf numFmtId="9" fontId="32" fillId="0" borderId="2" xfId="14" applyFont="1" applyBorder="1" applyAlignment="1">
      <alignment horizontal="right" readingOrder="2"/>
    </xf>
    <xf numFmtId="173" fontId="17" fillId="0" borderId="5" xfId="0" applyNumberFormat="1" applyFont="1" applyBorder="1" applyAlignment="1">
      <alignment horizontal="right"/>
    </xf>
    <xf numFmtId="173" fontId="17" fillId="0" borderId="0" xfId="1" applyNumberFormat="1" applyFont="1" applyBorder="1" applyAlignment="1">
      <alignment horizontal="right"/>
    </xf>
    <xf numFmtId="173" fontId="17" fillId="0" borderId="0" xfId="1" applyNumberFormat="1" applyFont="1" applyBorder="1" applyAlignment="1">
      <alignment horizontal="center"/>
    </xf>
    <xf numFmtId="173" fontId="17" fillId="0" borderId="3" xfId="0" applyNumberFormat="1" applyFont="1" applyBorder="1" applyAlignment="1">
      <alignment horizontal="right"/>
    </xf>
    <xf numFmtId="173" fontId="17" fillId="0" borderId="5" xfId="1" applyNumberFormat="1" applyFont="1" applyBorder="1" applyAlignment="1"/>
    <xf numFmtId="173" fontId="17" fillId="0" borderId="7" xfId="0" applyNumberFormat="1" applyFont="1" applyBorder="1" applyAlignment="1">
      <alignment horizontal="right"/>
    </xf>
    <xf numFmtId="173" fontId="17" fillId="0" borderId="19" xfId="0" applyNumberFormat="1" applyFont="1" applyBorder="1" applyAlignment="1">
      <alignment horizontal="right"/>
    </xf>
    <xf numFmtId="173" fontId="17" fillId="0" borderId="18" xfId="1" applyNumberFormat="1" applyFont="1" applyBorder="1" applyAlignment="1">
      <alignment horizontal="right"/>
    </xf>
    <xf numFmtId="3" fontId="17" fillId="0" borderId="5" xfId="0" applyNumberFormat="1" applyFont="1" applyBorder="1" applyAlignment="1">
      <alignment horizontal="right" wrapText="1"/>
    </xf>
    <xf numFmtId="3" fontId="17" fillId="0" borderId="0" xfId="0" applyNumberFormat="1" applyFont="1" applyBorder="1" applyAlignment="1">
      <alignment horizontal="right" wrapText="1"/>
    </xf>
    <xf numFmtId="3" fontId="17" fillId="0" borderId="7" xfId="0" applyNumberFormat="1" applyFont="1" applyBorder="1" applyAlignment="1">
      <alignment horizontal="right" wrapText="1"/>
    </xf>
    <xf numFmtId="3" fontId="17" fillId="0" borderId="7" xfId="1" applyNumberFormat="1" applyFont="1" applyBorder="1"/>
    <xf numFmtId="0" fontId="17" fillId="0" borderId="3" xfId="0" applyFont="1" applyBorder="1" applyAlignment="1">
      <alignment wrapText="1"/>
    </xf>
    <xf numFmtId="3" fontId="17" fillId="0" borderId="5" xfId="0" applyNumberFormat="1" applyFont="1" applyBorder="1"/>
    <xf numFmtId="3" fontId="17" fillId="0" borderId="7" xfId="0" applyNumberFormat="1" applyFont="1" applyBorder="1"/>
    <xf numFmtId="3" fontId="17" fillId="0" borderId="0" xfId="1" applyNumberFormat="1" applyFont="1" applyBorder="1"/>
    <xf numFmtId="3" fontId="17" fillId="0" borderId="16" xfId="0" applyNumberFormat="1" applyFont="1" applyBorder="1" applyAlignment="1">
      <alignment horizontal="right"/>
    </xf>
    <xf numFmtId="3" fontId="17" fillId="0" borderId="2" xfId="1" applyNumberFormat="1" applyFont="1" applyBorder="1"/>
    <xf numFmtId="170" fontId="31" fillId="0" borderId="0" xfId="0" applyNumberFormat="1" applyFont="1" applyBorder="1" applyAlignment="1">
      <alignment horizontal="center" vertical="center"/>
    </xf>
    <xf numFmtId="173" fontId="17" fillId="0" borderId="0" xfId="10" applyNumberFormat="1" applyFont="1" applyBorder="1" applyAlignment="1" applyProtection="1"/>
    <xf numFmtId="173" fontId="17" fillId="0" borderId="7" xfId="1" applyNumberFormat="1" applyFont="1" applyBorder="1"/>
    <xf numFmtId="173" fontId="17" fillId="0" borderId="17" xfId="1" applyNumberFormat="1" applyFont="1" applyBorder="1" applyAlignment="1">
      <alignment horizontal="right"/>
    </xf>
    <xf numFmtId="173" fontId="17" fillId="0" borderId="3" xfId="10" applyNumberFormat="1" applyFont="1" applyBorder="1" applyAlignment="1" applyProtection="1"/>
    <xf numFmtId="173" fontId="17" fillId="0" borderId="2" xfId="0" applyNumberFormat="1" applyFont="1" applyBorder="1" applyAlignment="1">
      <alignment horizontal="right"/>
    </xf>
    <xf numFmtId="178" fontId="0" fillId="0" borderId="0" xfId="0" applyNumberFormat="1"/>
    <xf numFmtId="3" fontId="78" fillId="0" borderId="3" xfId="1" applyNumberFormat="1" applyFont="1" applyFill="1" applyBorder="1" applyAlignment="1">
      <alignment horizontal="right"/>
    </xf>
    <xf numFmtId="3" fontId="38" fillId="0" borderId="2" xfId="1" applyNumberFormat="1" applyFont="1" applyFill="1" applyBorder="1"/>
    <xf numFmtId="0" fontId="17" fillId="0" borderId="3" xfId="73" applyFont="1" applyFill="1" applyBorder="1" applyAlignment="1">
      <alignment horizontal="left" wrapText="1" indent="1"/>
    </xf>
    <xf numFmtId="167" fontId="17" fillId="0" borderId="3" xfId="14" applyNumberFormat="1" applyFont="1" applyBorder="1"/>
    <xf numFmtId="167" fontId="17" fillId="0" borderId="18" xfId="14" applyNumberFormat="1" applyFont="1" applyBorder="1"/>
    <xf numFmtId="173" fontId="17" fillId="0" borderId="2" xfId="0" applyNumberFormat="1" applyFont="1" applyBorder="1"/>
    <xf numFmtId="17" fontId="31" fillId="0" borderId="12" xfId="0" quotePrefix="1" applyNumberFormat="1" applyFont="1" applyBorder="1" applyAlignment="1">
      <alignment horizontal="right" vertical="center" wrapText="1"/>
    </xf>
    <xf numFmtId="17" fontId="31" fillId="0" borderId="14" xfId="0" quotePrefix="1" applyNumberFormat="1" applyFont="1" applyBorder="1" applyAlignment="1">
      <alignment horizontal="right" vertical="center" wrapText="1"/>
    </xf>
    <xf numFmtId="17" fontId="31" fillId="0" borderId="15" xfId="0" quotePrefix="1" applyNumberFormat="1" applyFont="1" applyBorder="1" applyAlignment="1">
      <alignment horizontal="right" vertical="center" wrapText="1"/>
    </xf>
    <xf numFmtId="3" fontId="32" fillId="0" borderId="5" xfId="25" applyNumberFormat="1" applyFont="1" applyFill="1" applyBorder="1" applyAlignment="1">
      <alignment horizontal="right"/>
    </xf>
    <xf numFmtId="172" fontId="17" fillId="0" borderId="0" xfId="14" applyNumberFormat="1" applyFont="1" applyBorder="1" applyAlignment="1">
      <alignment horizontal="right"/>
    </xf>
    <xf numFmtId="3" fontId="33" fillId="0" borderId="7" xfId="11" applyNumberFormat="1" applyFont="1" applyBorder="1"/>
    <xf numFmtId="169" fontId="32" fillId="0" borderId="29" xfId="1" applyNumberFormat="1" applyFont="1" applyBorder="1" applyAlignment="1">
      <alignment horizontal="right" wrapText="1"/>
    </xf>
    <xf numFmtId="0" fontId="17" fillId="0" borderId="33" xfId="73" applyFont="1" applyFill="1" applyBorder="1" applyAlignment="1">
      <alignment horizontal="left" wrapText="1" indent="1"/>
    </xf>
    <xf numFmtId="0" fontId="23" fillId="0" borderId="16" xfId="0" applyFont="1" applyBorder="1" applyAlignment="1"/>
    <xf numFmtId="3" fontId="32" fillId="0" borderId="0" xfId="0" applyNumberFormat="1" applyFont="1" applyBorder="1" applyAlignment="1">
      <alignment horizontal="right" vertical="center" wrapText="1"/>
    </xf>
    <xf numFmtId="3" fontId="17" fillId="0" borderId="0" xfId="10" applyNumberFormat="1" applyFont="1" applyBorder="1" applyAlignment="1" applyProtection="1"/>
    <xf numFmtId="0" fontId="32" fillId="0" borderId="0" xfId="0" applyFont="1"/>
    <xf numFmtId="3" fontId="17" fillId="0" borderId="19" xfId="0" applyNumberFormat="1" applyFont="1" applyBorder="1" applyAlignment="1">
      <alignment horizontal="right" wrapText="1"/>
    </xf>
    <xf numFmtId="3" fontId="17" fillId="0" borderId="34" xfId="0" applyNumberFormat="1" applyFont="1" applyBorder="1" applyAlignment="1">
      <alignment horizontal="right" wrapText="1"/>
    </xf>
    <xf numFmtId="3" fontId="17" fillId="0" borderId="35" xfId="0" applyNumberFormat="1" applyFont="1" applyBorder="1" applyAlignment="1">
      <alignment horizontal="right" wrapText="1"/>
    </xf>
    <xf numFmtId="3" fontId="32" fillId="0" borderId="16" xfId="0" applyNumberFormat="1" applyFont="1" applyBorder="1"/>
    <xf numFmtId="3" fontId="17" fillId="0" borderId="36" xfId="0" applyNumberFormat="1" applyFont="1" applyBorder="1" applyAlignment="1">
      <alignment horizontal="right" wrapText="1"/>
    </xf>
    <xf numFmtId="3" fontId="17" fillId="0" borderId="37" xfId="1" applyNumberFormat="1" applyFont="1" applyBorder="1"/>
    <xf numFmtId="3" fontId="17" fillId="0" borderId="19" xfId="0" applyNumberFormat="1" applyFont="1" applyBorder="1" applyAlignment="1">
      <alignment horizontal="right"/>
    </xf>
    <xf numFmtId="3" fontId="17" fillId="0" borderId="16" xfId="0" applyNumberFormat="1" applyFont="1" applyBorder="1" applyAlignment="1"/>
    <xf numFmtId="3" fontId="17" fillId="0" borderId="38" xfId="0" applyNumberFormat="1" applyFont="1" applyBorder="1" applyAlignment="1">
      <alignment horizontal="right"/>
    </xf>
    <xf numFmtId="0" fontId="1" fillId="0" borderId="0" xfId="1135"/>
    <xf numFmtId="0" fontId="62" fillId="0" borderId="0" xfId="1135" applyFont="1"/>
    <xf numFmtId="0" fontId="62" fillId="0" borderId="6" xfId="1135" applyFont="1" applyBorder="1"/>
    <xf numFmtId="3" fontId="32" fillId="0" borderId="29" xfId="78" applyNumberFormat="1" applyFont="1" applyBorder="1" applyAlignment="1">
      <alignment horizontal="right" wrapText="1"/>
    </xf>
    <xf numFmtId="3" fontId="32" fillId="0" borderId="30" xfId="78" applyNumberFormat="1" applyFont="1" applyBorder="1" applyAlignment="1">
      <alignment horizontal="right" wrapText="1"/>
    </xf>
    <xf numFmtId="3" fontId="17" fillId="0" borderId="29" xfId="78" applyNumberFormat="1" applyFont="1" applyBorder="1" applyAlignment="1">
      <alignment horizontal="right" wrapText="1"/>
    </xf>
    <xf numFmtId="3" fontId="17" fillId="0" borderId="30" xfId="78" applyNumberFormat="1" applyFont="1" applyBorder="1" applyAlignment="1">
      <alignment horizontal="right" wrapText="1"/>
    </xf>
    <xf numFmtId="3" fontId="32" fillId="0" borderId="3" xfId="1135" applyNumberFormat="1" applyFont="1" applyBorder="1" applyAlignment="1">
      <alignment horizontal="right" wrapText="1"/>
    </xf>
    <xf numFmtId="3" fontId="32" fillId="0" borderId="2" xfId="1135" applyNumberFormat="1" applyFont="1" applyBorder="1" applyAlignment="1">
      <alignment horizontal="right" wrapText="1"/>
    </xf>
    <xf numFmtId="3" fontId="17" fillId="0" borderId="11" xfId="1136" applyNumberFormat="1" applyFont="1" applyFill="1" applyBorder="1" applyAlignment="1">
      <alignment horizontal="left" wrapText="1"/>
    </xf>
    <xf numFmtId="0" fontId="62" fillId="0" borderId="7" xfId="1135" applyFont="1" applyBorder="1"/>
    <xf numFmtId="3" fontId="17" fillId="0" borderId="3" xfId="1136" applyNumberFormat="1" applyFont="1" applyFill="1" applyBorder="1" applyAlignment="1">
      <alignment horizontal="left" wrapText="1" indent="1"/>
    </xf>
    <xf numFmtId="0" fontId="1" fillId="0" borderId="32" xfId="1135" applyBorder="1"/>
    <xf numFmtId="0" fontId="1" fillId="0" borderId="7" xfId="1135" applyBorder="1"/>
    <xf numFmtId="3" fontId="17" fillId="0" borderId="31" xfId="78" applyNumberFormat="1" applyFont="1" applyBorder="1" applyAlignment="1">
      <alignment horizontal="right" wrapText="1"/>
    </xf>
    <xf numFmtId="3" fontId="93" fillId="0" borderId="29" xfId="78" quotePrefix="1" applyNumberFormat="1" applyFont="1" applyBorder="1" applyAlignment="1">
      <alignment horizontal="right" wrapText="1"/>
    </xf>
    <xf numFmtId="3" fontId="17" fillId="0" borderId="0" xfId="1136" applyNumberFormat="1" applyFont="1" applyFill="1" applyBorder="1" applyAlignment="1">
      <alignment horizontal="left" wrapText="1"/>
    </xf>
    <xf numFmtId="3" fontId="17" fillId="0" borderId="0" xfId="78" applyNumberFormat="1" applyFont="1" applyBorder="1" applyAlignment="1">
      <alignment horizontal="right" wrapText="1"/>
    </xf>
    <xf numFmtId="3" fontId="58" fillId="0" borderId="0" xfId="78" quotePrefix="1" applyNumberFormat="1" applyFont="1" applyBorder="1" applyAlignment="1">
      <alignment horizontal="right" wrapText="1"/>
    </xf>
    <xf numFmtId="0" fontId="1" fillId="0" borderId="0" xfId="1135" applyFont="1"/>
    <xf numFmtId="0" fontId="32" fillId="0" borderId="0" xfId="1137" applyFont="1" applyFill="1" applyBorder="1" applyAlignment="1">
      <alignment vertical="top"/>
    </xf>
    <xf numFmtId="0" fontId="32" fillId="0" borderId="0" xfId="1135" applyFont="1"/>
    <xf numFmtId="3" fontId="17" fillId="0" borderId="29" xfId="78" applyNumberFormat="1" applyFont="1" applyFill="1" applyBorder="1" applyAlignment="1">
      <alignment horizontal="right" wrapText="1"/>
    </xf>
    <xf numFmtId="169" fontId="32" fillId="0" borderId="29" xfId="1" applyNumberFormat="1" applyFont="1" applyFill="1" applyBorder="1" applyAlignment="1">
      <alignment horizontal="right" wrapText="1"/>
    </xf>
    <xf numFmtId="3" fontId="32" fillId="0" borderId="40" xfId="78" applyNumberFormat="1" applyFont="1" applyBorder="1"/>
    <xf numFmtId="3" fontId="32" fillId="0" borderId="40" xfId="78" applyNumberFormat="1" applyFont="1" applyFill="1" applyBorder="1"/>
    <xf numFmtId="3" fontId="32" fillId="0" borderId="39" xfId="78" applyNumberFormat="1" applyFont="1" applyBorder="1"/>
    <xf numFmtId="17" fontId="17" fillId="0" borderId="12" xfId="0" quotePrefix="1" applyNumberFormat="1" applyFont="1" applyBorder="1" applyAlignment="1">
      <alignment horizontal="center" vertical="center" wrapText="1"/>
    </xf>
    <xf numFmtId="17" fontId="31" fillId="0" borderId="12" xfId="0" quotePrefix="1" applyNumberFormat="1" applyFont="1" applyBorder="1" applyAlignment="1">
      <alignment horizontal="center" vertical="center" wrapText="1"/>
    </xf>
    <xf numFmtId="17" fontId="31" fillId="0" borderId="15" xfId="0" quotePrefix="1" applyNumberFormat="1" applyFont="1" applyBorder="1" applyAlignment="1">
      <alignment horizontal="center" vertical="center" wrapText="1"/>
    </xf>
    <xf numFmtId="3" fontId="17" fillId="0" borderId="7" xfId="1" applyNumberFormat="1" applyFont="1" applyFill="1" applyBorder="1" applyAlignment="1"/>
    <xf numFmtId="0" fontId="60" fillId="0" borderId="0" xfId="0" applyFont="1" applyAlignment="1">
      <alignment horizontal="left" vertical="top" wrapText="1"/>
    </xf>
    <xf numFmtId="0" fontId="22" fillId="0" borderId="0" xfId="0" applyFont="1" applyAlignment="1">
      <alignment horizontal="left" vertical="center"/>
    </xf>
    <xf numFmtId="0" fontId="61" fillId="0" borderId="0" xfId="0" applyFont="1" applyAlignment="1">
      <alignment horizontal="center" vertical="top" wrapText="1"/>
    </xf>
    <xf numFmtId="49" fontId="77" fillId="0" borderId="0" xfId="0" applyNumberFormat="1" applyFont="1" applyAlignment="1">
      <alignment horizontal="center" vertical="center" wrapText="1"/>
    </xf>
    <xf numFmtId="0" fontId="77" fillId="0" borderId="0" xfId="0" applyFont="1" applyAlignment="1">
      <alignment horizontal="center" vertical="top" wrapText="1"/>
    </xf>
    <xf numFmtId="0" fontId="69" fillId="0" borderId="0" xfId="0" applyFont="1" applyAlignment="1">
      <alignment horizontal="center" vertical="top" wrapText="1"/>
    </xf>
    <xf numFmtId="0" fontId="17" fillId="0" borderId="5" xfId="0" applyFont="1" applyFill="1" applyBorder="1" applyAlignment="1">
      <alignment horizontal="left" wrapText="1"/>
    </xf>
    <xf numFmtId="0" fontId="17" fillId="0" borderId="7" xfId="0" applyFont="1" applyFill="1" applyBorder="1" applyAlignment="1">
      <alignment horizontal="left" wrapText="1"/>
    </xf>
    <xf numFmtId="0" fontId="20" fillId="0" borderId="5" xfId="0" applyFont="1" applyBorder="1" applyAlignment="1">
      <alignment horizontal="center" wrapText="1"/>
    </xf>
    <xf numFmtId="0" fontId="20" fillId="0" borderId="0" xfId="0" applyFont="1" applyBorder="1" applyAlignment="1">
      <alignment wrapText="1"/>
    </xf>
    <xf numFmtId="0" fontId="20" fillId="0" borderId="7" xfId="0" applyFont="1" applyBorder="1" applyAlignment="1">
      <alignment wrapText="1"/>
    </xf>
    <xf numFmtId="169" fontId="20" fillId="0" borderId="5" xfId="0" applyNumberFormat="1" applyFont="1" applyFill="1" applyBorder="1" applyAlignment="1">
      <alignment horizontal="center" wrapText="1"/>
    </xf>
    <xf numFmtId="169" fontId="20" fillId="0" borderId="7" xfId="0" applyNumberFormat="1" applyFont="1" applyFill="1" applyBorder="1" applyAlignment="1">
      <alignment horizontal="center" wrapText="1"/>
    </xf>
    <xf numFmtId="0" fontId="20" fillId="0" borderId="5" xfId="0" applyFont="1" applyBorder="1" applyAlignment="1">
      <alignment horizontal="center" vertical="center"/>
    </xf>
    <xf numFmtId="0" fontId="20" fillId="0" borderId="7" xfId="0" applyFont="1" applyBorder="1" applyAlignment="1">
      <alignment horizontal="center" vertical="center"/>
    </xf>
    <xf numFmtId="0" fontId="23" fillId="0" borderId="8" xfId="0" quotePrefix="1" applyNumberFormat="1" applyFont="1" applyBorder="1" applyAlignment="1">
      <alignment horizontal="center" vertical="center" wrapText="1"/>
    </xf>
    <xf numFmtId="0" fontId="23" fillId="0" borderId="10" xfId="0" quotePrefix="1" applyNumberFormat="1" applyFont="1" applyBorder="1" applyAlignment="1">
      <alignment horizontal="center" vertical="center" wrapText="1"/>
    </xf>
    <xf numFmtId="0" fontId="23" fillId="0" borderId="6" xfId="0" quotePrefix="1" applyNumberFormat="1" applyFont="1" applyBorder="1" applyAlignment="1">
      <alignment horizontal="center" vertical="center" wrapText="1"/>
    </xf>
    <xf numFmtId="0" fontId="20" fillId="0" borderId="5" xfId="0" applyFont="1" applyBorder="1" applyAlignment="1">
      <alignment horizontal="center" vertical="center" wrapText="1"/>
    </xf>
    <xf numFmtId="0" fontId="20" fillId="0" borderId="0" xfId="0" applyFont="1" applyBorder="1" applyAlignment="1">
      <alignment horizontal="center" vertical="center" wrapText="1"/>
    </xf>
    <xf numFmtId="169" fontId="20" fillId="0" borderId="5" xfId="0" applyNumberFormat="1" applyFont="1" applyBorder="1" applyAlignment="1">
      <alignment horizontal="center" vertical="center"/>
    </xf>
    <xf numFmtId="169" fontId="20" fillId="0" borderId="7" xfId="0" applyNumberFormat="1" applyFont="1" applyBorder="1" applyAlignment="1">
      <alignment horizontal="center" vertical="center"/>
    </xf>
    <xf numFmtId="0" fontId="22" fillId="0" borderId="1" xfId="0" applyFont="1" applyBorder="1" applyAlignment="1">
      <alignment horizontal="left"/>
    </xf>
    <xf numFmtId="0" fontId="0" fillId="0" borderId="0" xfId="0" applyBorder="1" applyAlignment="1"/>
    <xf numFmtId="0" fontId="0" fillId="0" borderId="1" xfId="0" applyBorder="1" applyAlignment="1"/>
    <xf numFmtId="0" fontId="17" fillId="0" borderId="0" xfId="0" applyFont="1" applyFill="1" applyAlignment="1">
      <alignment horizontal="left" vertical="top" wrapText="1"/>
    </xf>
    <xf numFmtId="17" fontId="20" fillId="0" borderId="8" xfId="0" quotePrefix="1" applyNumberFormat="1" applyFont="1" applyBorder="1" applyAlignment="1">
      <alignment horizontal="center" vertical="center"/>
    </xf>
    <xf numFmtId="17" fontId="20" fillId="0" borderId="10" xfId="0" quotePrefix="1" applyNumberFormat="1" applyFont="1" applyBorder="1" applyAlignment="1">
      <alignment horizontal="center" vertical="center"/>
    </xf>
    <xf numFmtId="17" fontId="20" fillId="0" borderId="6" xfId="0" quotePrefix="1" applyNumberFormat="1" applyFont="1" applyBorder="1" applyAlignment="1">
      <alignment horizontal="center" vertical="center"/>
    </xf>
    <xf numFmtId="0" fontId="20" fillId="0" borderId="0" xfId="0" applyFont="1" applyFill="1" applyBorder="1" applyAlignment="1">
      <alignment horizontal="center" wrapText="1"/>
    </xf>
    <xf numFmtId="0" fontId="20" fillId="0" borderId="0" xfId="0" applyFont="1" applyBorder="1" applyAlignment="1">
      <alignment horizontal="center" wrapText="1"/>
    </xf>
    <xf numFmtId="0" fontId="22" fillId="0" borderId="0" xfId="0" applyFont="1" applyBorder="1" applyAlignment="1">
      <alignment horizontal="left"/>
    </xf>
    <xf numFmtId="0" fontId="17" fillId="0" borderId="12" xfId="0" quotePrefix="1" applyFont="1" applyFill="1" applyBorder="1" applyAlignment="1">
      <alignment horizontal="center" wrapText="1"/>
    </xf>
    <xf numFmtId="0" fontId="17" fillId="0" borderId="14" xfId="0" quotePrefix="1" applyFont="1" applyFill="1" applyBorder="1" applyAlignment="1">
      <alignment horizontal="center" wrapText="1"/>
    </xf>
    <xf numFmtId="0" fontId="17" fillId="0" borderId="15" xfId="0" quotePrefix="1" applyFont="1" applyFill="1" applyBorder="1" applyAlignment="1">
      <alignment horizontal="center" wrapText="1"/>
    </xf>
    <xf numFmtId="0" fontId="17" fillId="0" borderId="12" xfId="0" applyFont="1" applyBorder="1" applyAlignment="1">
      <alignment horizontal="center" wrapText="1"/>
    </xf>
    <xf numFmtId="0" fontId="17" fillId="0" borderId="15" xfId="0" applyFont="1" applyBorder="1" applyAlignment="1">
      <alignment horizontal="center" wrapText="1"/>
    </xf>
    <xf numFmtId="0" fontId="20" fillId="0" borderId="7" xfId="0" applyFont="1" applyBorder="1" applyAlignment="1">
      <alignment horizontal="center" wrapText="1"/>
    </xf>
    <xf numFmtId="0" fontId="17" fillId="0" borderId="12" xfId="0" quotePrefix="1" applyFont="1" applyFill="1" applyBorder="1" applyAlignment="1">
      <alignment horizontal="center" vertical="center"/>
    </xf>
    <xf numFmtId="0" fontId="17" fillId="0" borderId="14" xfId="0" quotePrefix="1" applyFont="1" applyFill="1" applyBorder="1" applyAlignment="1">
      <alignment horizontal="center" vertical="center"/>
    </xf>
    <xf numFmtId="0" fontId="17" fillId="0" borderId="15" xfId="0" quotePrefix="1" applyFont="1" applyFill="1" applyBorder="1" applyAlignment="1">
      <alignment horizontal="center" vertical="center"/>
    </xf>
    <xf numFmtId="0" fontId="17" fillId="0" borderId="0" xfId="0" applyFont="1" applyAlignment="1">
      <alignment horizontal="left" vertical="top" wrapText="1"/>
    </xf>
    <xf numFmtId="0" fontId="17" fillId="0" borderId="0" xfId="0" applyFont="1" applyFill="1" applyBorder="1" applyAlignment="1">
      <alignment horizontal="left" wrapText="1"/>
    </xf>
    <xf numFmtId="0" fontId="23" fillId="0" borderId="0" xfId="0" applyFont="1" applyFill="1" applyBorder="1" applyAlignment="1">
      <alignment horizontal="center" wrapText="1"/>
    </xf>
    <xf numFmtId="0" fontId="22" fillId="0" borderId="16" xfId="0" applyFont="1" applyBorder="1" applyAlignment="1">
      <alignment horizontal="center"/>
    </xf>
    <xf numFmtId="0" fontId="20" fillId="0" borderId="12" xfId="0" applyFont="1" applyBorder="1" applyAlignment="1">
      <alignment horizontal="center" wrapText="1"/>
    </xf>
    <xf numFmtId="0" fontId="20" fillId="0" borderId="14" xfId="0" applyFont="1" applyBorder="1" applyAlignment="1">
      <alignment horizontal="center" wrapText="1"/>
    </xf>
    <xf numFmtId="0" fontId="20" fillId="0" borderId="5" xfId="0" applyFont="1" applyFill="1" applyBorder="1" applyAlignment="1">
      <alignment horizontal="center"/>
    </xf>
    <xf numFmtId="0" fontId="20" fillId="0" borderId="0" xfId="0" applyFont="1" applyBorder="1" applyAlignment="1"/>
    <xf numFmtId="0" fontId="20" fillId="0" borderId="7" xfId="0" applyFont="1" applyBorder="1" applyAlignment="1"/>
    <xf numFmtId="0" fontId="22" fillId="0" borderId="16" xfId="0" applyFont="1" applyBorder="1" applyAlignment="1">
      <alignment horizontal="left" wrapText="1"/>
    </xf>
    <xf numFmtId="0" fontId="22" fillId="0" borderId="16" xfId="0" applyFont="1" applyBorder="1" applyAlignment="1"/>
    <xf numFmtId="0" fontId="20" fillId="0" borderId="10" xfId="0" applyFont="1" applyFill="1" applyBorder="1" applyAlignment="1">
      <alignment horizontal="center"/>
    </xf>
    <xf numFmtId="0" fontId="58" fillId="0" borderId="12" xfId="0" quotePrefix="1" applyFont="1" applyBorder="1" applyAlignment="1">
      <alignment horizontal="center"/>
    </xf>
    <xf numFmtId="0" fontId="58" fillId="0" borderId="14" xfId="0" applyFont="1" applyBorder="1" applyAlignment="1">
      <alignment horizontal="center"/>
    </xf>
    <xf numFmtId="0" fontId="58" fillId="0" borderId="15" xfId="0" applyFont="1" applyBorder="1" applyAlignment="1">
      <alignment horizontal="center"/>
    </xf>
    <xf numFmtId="0" fontId="39" fillId="0" borderId="12" xfId="0" quotePrefix="1" applyFont="1" applyBorder="1" applyAlignment="1">
      <alignment horizontal="center"/>
    </xf>
    <xf numFmtId="0" fontId="39" fillId="0" borderId="14" xfId="0" applyFont="1" applyBorder="1" applyAlignment="1">
      <alignment horizontal="center"/>
    </xf>
    <xf numFmtId="0" fontId="39" fillId="0" borderId="15" xfId="0" applyFont="1" applyBorder="1" applyAlignment="1">
      <alignment horizontal="center"/>
    </xf>
    <xf numFmtId="0" fontId="22" fillId="0" borderId="16" xfId="11" applyFont="1" applyFill="1" applyBorder="1" applyAlignment="1">
      <alignment horizontal="left" vertical="center" wrapText="1"/>
    </xf>
    <xf numFmtId="0" fontId="79" fillId="0" borderId="0" xfId="0" applyFont="1" applyFill="1" applyBorder="1" applyAlignment="1">
      <alignment horizontal="center" vertical="center" wrapText="1"/>
    </xf>
    <xf numFmtId="0" fontId="17" fillId="0" borderId="0" xfId="0" applyFont="1" applyFill="1" applyBorder="1" applyAlignment="1">
      <alignment horizontal="left" wrapText="1" indent="1"/>
    </xf>
    <xf numFmtId="0" fontId="32" fillId="0" borderId="0" xfId="1137" applyFont="1" applyFill="1" applyBorder="1" applyAlignment="1">
      <alignment horizontal="left" vertical="top" wrapText="1"/>
    </xf>
    <xf numFmtId="0" fontId="73" fillId="0" borderId="13" xfId="73" applyFont="1" applyFill="1" applyBorder="1" applyAlignment="1">
      <alignment horizontal="left"/>
    </xf>
    <xf numFmtId="0" fontId="70" fillId="0" borderId="13" xfId="73" applyFont="1" applyFill="1" applyBorder="1" applyAlignment="1">
      <alignment horizontal="center" wrapText="1"/>
    </xf>
    <xf numFmtId="0" fontId="74" fillId="0" borderId="13" xfId="73" applyFont="1" applyFill="1" applyBorder="1" applyAlignment="1">
      <alignment horizontal="center" wrapText="1"/>
    </xf>
    <xf numFmtId="0" fontId="75" fillId="0" borderId="13" xfId="73" applyFont="1" applyFill="1" applyBorder="1" applyAlignment="1">
      <alignment horizontal="center" wrapText="1"/>
    </xf>
  </cellXfs>
  <cellStyles count="1138">
    <cellStyle name="20% - Accent1" xfId="45" builtinId="30" customBuiltin="1"/>
    <cellStyle name="20% - Accent1 2" xfId="86" xr:uid="{00000000-0005-0000-0000-000001000000}"/>
    <cellStyle name="20% - Accent1 2 2" xfId="108" xr:uid="{00000000-0005-0000-0000-000002000000}"/>
    <cellStyle name="20% - Accent1 2 2 2" xfId="200" xr:uid="{00000000-0005-0000-0000-000003000000}"/>
    <cellStyle name="20% - Accent1 2 2 2 2" xfId="378" xr:uid="{00000000-0005-0000-0000-000004000000}"/>
    <cellStyle name="20% - Accent1 2 2 2 2 2" xfId="1090" xr:uid="{00000000-0005-0000-0000-000005000000}"/>
    <cellStyle name="20% - Accent1 2 2 2 2 3" xfId="734" xr:uid="{00000000-0005-0000-0000-000006000000}"/>
    <cellStyle name="20% - Accent1 2 2 2 3" xfId="912" xr:uid="{00000000-0005-0000-0000-000007000000}"/>
    <cellStyle name="20% - Accent1 2 2 2 4" xfId="556" xr:uid="{00000000-0005-0000-0000-000008000000}"/>
    <cellStyle name="20% - Accent1 2 2 3" xfId="287" xr:uid="{00000000-0005-0000-0000-000009000000}"/>
    <cellStyle name="20% - Accent1 2 2 3 2" xfId="999" xr:uid="{00000000-0005-0000-0000-00000A000000}"/>
    <cellStyle name="20% - Accent1 2 2 3 3" xfId="643" xr:uid="{00000000-0005-0000-0000-00000B000000}"/>
    <cellStyle name="20% - Accent1 2 2 4" xfId="821" xr:uid="{00000000-0005-0000-0000-00000C000000}"/>
    <cellStyle name="20% - Accent1 2 2 5" xfId="465" xr:uid="{00000000-0005-0000-0000-00000D000000}"/>
    <cellStyle name="20% - Accent1 2 3" xfId="180" xr:uid="{00000000-0005-0000-0000-00000E000000}"/>
    <cellStyle name="20% - Accent1 2 3 2" xfId="358" xr:uid="{00000000-0005-0000-0000-00000F000000}"/>
    <cellStyle name="20% - Accent1 2 3 2 2" xfId="1070" xr:uid="{00000000-0005-0000-0000-000010000000}"/>
    <cellStyle name="20% - Accent1 2 3 2 3" xfId="714" xr:uid="{00000000-0005-0000-0000-000011000000}"/>
    <cellStyle name="20% - Accent1 2 3 3" xfId="892" xr:uid="{00000000-0005-0000-0000-000012000000}"/>
    <cellStyle name="20% - Accent1 2 3 4" xfId="536" xr:uid="{00000000-0005-0000-0000-000013000000}"/>
    <cellStyle name="20% - Accent1 2 4" xfId="267" xr:uid="{00000000-0005-0000-0000-000014000000}"/>
    <cellStyle name="20% - Accent1 2 4 2" xfId="979" xr:uid="{00000000-0005-0000-0000-000015000000}"/>
    <cellStyle name="20% - Accent1 2 4 3" xfId="623" xr:uid="{00000000-0005-0000-0000-000016000000}"/>
    <cellStyle name="20% - Accent1 2 5" xfId="801" xr:uid="{00000000-0005-0000-0000-000017000000}"/>
    <cellStyle name="20% - Accent1 2 6" xfId="445" xr:uid="{00000000-0005-0000-0000-000018000000}"/>
    <cellStyle name="20% - Accent1 3" xfId="107" xr:uid="{00000000-0005-0000-0000-000019000000}"/>
    <cellStyle name="20% - Accent1 3 2" xfId="199" xr:uid="{00000000-0005-0000-0000-00001A000000}"/>
    <cellStyle name="20% - Accent1 3 2 2" xfId="377" xr:uid="{00000000-0005-0000-0000-00001B000000}"/>
    <cellStyle name="20% - Accent1 3 2 2 2" xfId="1089" xr:uid="{00000000-0005-0000-0000-00001C000000}"/>
    <cellStyle name="20% - Accent1 3 2 2 3" xfId="733" xr:uid="{00000000-0005-0000-0000-00001D000000}"/>
    <cellStyle name="20% - Accent1 3 2 3" xfId="911" xr:uid="{00000000-0005-0000-0000-00001E000000}"/>
    <cellStyle name="20% - Accent1 3 2 4" xfId="555" xr:uid="{00000000-0005-0000-0000-00001F000000}"/>
    <cellStyle name="20% - Accent1 3 3" xfId="286" xr:uid="{00000000-0005-0000-0000-000020000000}"/>
    <cellStyle name="20% - Accent1 3 3 2" xfId="998" xr:uid="{00000000-0005-0000-0000-000021000000}"/>
    <cellStyle name="20% - Accent1 3 3 3" xfId="642" xr:uid="{00000000-0005-0000-0000-000022000000}"/>
    <cellStyle name="20% - Accent1 3 4" xfId="820" xr:uid="{00000000-0005-0000-0000-000023000000}"/>
    <cellStyle name="20% - Accent1 3 5" xfId="464" xr:uid="{00000000-0005-0000-0000-000024000000}"/>
    <cellStyle name="20% - Accent1 4" xfId="157" xr:uid="{00000000-0005-0000-0000-000025000000}"/>
    <cellStyle name="20% - Accent1 4 2" xfId="335" xr:uid="{00000000-0005-0000-0000-000026000000}"/>
    <cellStyle name="20% - Accent1 4 2 2" xfId="1047" xr:uid="{00000000-0005-0000-0000-000027000000}"/>
    <cellStyle name="20% - Accent1 4 2 3" xfId="691" xr:uid="{00000000-0005-0000-0000-000028000000}"/>
    <cellStyle name="20% - Accent1 4 3" xfId="869" xr:uid="{00000000-0005-0000-0000-000029000000}"/>
    <cellStyle name="20% - Accent1 4 4" xfId="513" xr:uid="{00000000-0005-0000-0000-00002A000000}"/>
    <cellStyle name="20% - Accent1 5" xfId="244" xr:uid="{00000000-0005-0000-0000-00002B000000}"/>
    <cellStyle name="20% - Accent1 5 2" xfId="956" xr:uid="{00000000-0005-0000-0000-00002C000000}"/>
    <cellStyle name="20% - Accent1 5 3" xfId="600" xr:uid="{00000000-0005-0000-0000-00002D000000}"/>
    <cellStyle name="20% - Accent1 6" xfId="778" xr:uid="{00000000-0005-0000-0000-00002E000000}"/>
    <cellStyle name="20% - Accent1 7" xfId="422" xr:uid="{00000000-0005-0000-0000-00002F000000}"/>
    <cellStyle name="20% - Accent2" xfId="49" builtinId="34" customBuiltin="1"/>
    <cellStyle name="20% - Accent2 2" xfId="88" xr:uid="{00000000-0005-0000-0000-000031000000}"/>
    <cellStyle name="20% - Accent2 2 2" xfId="110" xr:uid="{00000000-0005-0000-0000-000032000000}"/>
    <cellStyle name="20% - Accent2 2 2 2" xfId="202" xr:uid="{00000000-0005-0000-0000-000033000000}"/>
    <cellStyle name="20% - Accent2 2 2 2 2" xfId="380" xr:uid="{00000000-0005-0000-0000-000034000000}"/>
    <cellStyle name="20% - Accent2 2 2 2 2 2" xfId="1092" xr:uid="{00000000-0005-0000-0000-000035000000}"/>
    <cellStyle name="20% - Accent2 2 2 2 2 3" xfId="736" xr:uid="{00000000-0005-0000-0000-000036000000}"/>
    <cellStyle name="20% - Accent2 2 2 2 3" xfId="914" xr:uid="{00000000-0005-0000-0000-000037000000}"/>
    <cellStyle name="20% - Accent2 2 2 2 4" xfId="558" xr:uid="{00000000-0005-0000-0000-000038000000}"/>
    <cellStyle name="20% - Accent2 2 2 3" xfId="289" xr:uid="{00000000-0005-0000-0000-000039000000}"/>
    <cellStyle name="20% - Accent2 2 2 3 2" xfId="1001" xr:uid="{00000000-0005-0000-0000-00003A000000}"/>
    <cellStyle name="20% - Accent2 2 2 3 3" xfId="645" xr:uid="{00000000-0005-0000-0000-00003B000000}"/>
    <cellStyle name="20% - Accent2 2 2 4" xfId="823" xr:uid="{00000000-0005-0000-0000-00003C000000}"/>
    <cellStyle name="20% - Accent2 2 2 5" xfId="467" xr:uid="{00000000-0005-0000-0000-00003D000000}"/>
    <cellStyle name="20% - Accent2 2 3" xfId="182" xr:uid="{00000000-0005-0000-0000-00003E000000}"/>
    <cellStyle name="20% - Accent2 2 3 2" xfId="360" xr:uid="{00000000-0005-0000-0000-00003F000000}"/>
    <cellStyle name="20% - Accent2 2 3 2 2" xfId="1072" xr:uid="{00000000-0005-0000-0000-000040000000}"/>
    <cellStyle name="20% - Accent2 2 3 2 3" xfId="716" xr:uid="{00000000-0005-0000-0000-000041000000}"/>
    <cellStyle name="20% - Accent2 2 3 3" xfId="894" xr:uid="{00000000-0005-0000-0000-000042000000}"/>
    <cellStyle name="20% - Accent2 2 3 4" xfId="538" xr:uid="{00000000-0005-0000-0000-000043000000}"/>
    <cellStyle name="20% - Accent2 2 4" xfId="269" xr:uid="{00000000-0005-0000-0000-000044000000}"/>
    <cellStyle name="20% - Accent2 2 4 2" xfId="981" xr:uid="{00000000-0005-0000-0000-000045000000}"/>
    <cellStyle name="20% - Accent2 2 4 3" xfId="625" xr:uid="{00000000-0005-0000-0000-000046000000}"/>
    <cellStyle name="20% - Accent2 2 5" xfId="803" xr:uid="{00000000-0005-0000-0000-000047000000}"/>
    <cellStyle name="20% - Accent2 2 6" xfId="447" xr:uid="{00000000-0005-0000-0000-000048000000}"/>
    <cellStyle name="20% - Accent2 3" xfId="109" xr:uid="{00000000-0005-0000-0000-000049000000}"/>
    <cellStyle name="20% - Accent2 3 2" xfId="201" xr:uid="{00000000-0005-0000-0000-00004A000000}"/>
    <cellStyle name="20% - Accent2 3 2 2" xfId="379" xr:uid="{00000000-0005-0000-0000-00004B000000}"/>
    <cellStyle name="20% - Accent2 3 2 2 2" xfId="1091" xr:uid="{00000000-0005-0000-0000-00004C000000}"/>
    <cellStyle name="20% - Accent2 3 2 2 3" xfId="735" xr:uid="{00000000-0005-0000-0000-00004D000000}"/>
    <cellStyle name="20% - Accent2 3 2 3" xfId="913" xr:uid="{00000000-0005-0000-0000-00004E000000}"/>
    <cellStyle name="20% - Accent2 3 2 4" xfId="557" xr:uid="{00000000-0005-0000-0000-00004F000000}"/>
    <cellStyle name="20% - Accent2 3 3" xfId="288" xr:uid="{00000000-0005-0000-0000-000050000000}"/>
    <cellStyle name="20% - Accent2 3 3 2" xfId="1000" xr:uid="{00000000-0005-0000-0000-000051000000}"/>
    <cellStyle name="20% - Accent2 3 3 3" xfId="644" xr:uid="{00000000-0005-0000-0000-000052000000}"/>
    <cellStyle name="20% - Accent2 3 4" xfId="822" xr:uid="{00000000-0005-0000-0000-000053000000}"/>
    <cellStyle name="20% - Accent2 3 5" xfId="466" xr:uid="{00000000-0005-0000-0000-000054000000}"/>
    <cellStyle name="20% - Accent2 4" xfId="159" xr:uid="{00000000-0005-0000-0000-000055000000}"/>
    <cellStyle name="20% - Accent2 4 2" xfId="337" xr:uid="{00000000-0005-0000-0000-000056000000}"/>
    <cellStyle name="20% - Accent2 4 2 2" xfId="1049" xr:uid="{00000000-0005-0000-0000-000057000000}"/>
    <cellStyle name="20% - Accent2 4 2 3" xfId="693" xr:uid="{00000000-0005-0000-0000-000058000000}"/>
    <cellStyle name="20% - Accent2 4 3" xfId="871" xr:uid="{00000000-0005-0000-0000-000059000000}"/>
    <cellStyle name="20% - Accent2 4 4" xfId="515" xr:uid="{00000000-0005-0000-0000-00005A000000}"/>
    <cellStyle name="20% - Accent2 5" xfId="246" xr:uid="{00000000-0005-0000-0000-00005B000000}"/>
    <cellStyle name="20% - Accent2 5 2" xfId="958" xr:uid="{00000000-0005-0000-0000-00005C000000}"/>
    <cellStyle name="20% - Accent2 5 3" xfId="602" xr:uid="{00000000-0005-0000-0000-00005D000000}"/>
    <cellStyle name="20% - Accent2 6" xfId="780" xr:uid="{00000000-0005-0000-0000-00005E000000}"/>
    <cellStyle name="20% - Accent2 7" xfId="424" xr:uid="{00000000-0005-0000-0000-00005F000000}"/>
    <cellStyle name="20% - Accent3" xfId="53" builtinId="38" customBuiltin="1"/>
    <cellStyle name="20% - Accent3 2" xfId="90" xr:uid="{00000000-0005-0000-0000-000061000000}"/>
    <cellStyle name="20% - Accent3 2 2" xfId="112" xr:uid="{00000000-0005-0000-0000-000062000000}"/>
    <cellStyle name="20% - Accent3 2 2 2" xfId="204" xr:uid="{00000000-0005-0000-0000-000063000000}"/>
    <cellStyle name="20% - Accent3 2 2 2 2" xfId="382" xr:uid="{00000000-0005-0000-0000-000064000000}"/>
    <cellStyle name="20% - Accent3 2 2 2 2 2" xfId="1094" xr:uid="{00000000-0005-0000-0000-000065000000}"/>
    <cellStyle name="20% - Accent3 2 2 2 2 3" xfId="738" xr:uid="{00000000-0005-0000-0000-000066000000}"/>
    <cellStyle name="20% - Accent3 2 2 2 3" xfId="916" xr:uid="{00000000-0005-0000-0000-000067000000}"/>
    <cellStyle name="20% - Accent3 2 2 2 4" xfId="560" xr:uid="{00000000-0005-0000-0000-000068000000}"/>
    <cellStyle name="20% - Accent3 2 2 3" xfId="291" xr:uid="{00000000-0005-0000-0000-000069000000}"/>
    <cellStyle name="20% - Accent3 2 2 3 2" xfId="1003" xr:uid="{00000000-0005-0000-0000-00006A000000}"/>
    <cellStyle name="20% - Accent3 2 2 3 3" xfId="647" xr:uid="{00000000-0005-0000-0000-00006B000000}"/>
    <cellStyle name="20% - Accent3 2 2 4" xfId="825" xr:uid="{00000000-0005-0000-0000-00006C000000}"/>
    <cellStyle name="20% - Accent3 2 2 5" xfId="469" xr:uid="{00000000-0005-0000-0000-00006D000000}"/>
    <cellStyle name="20% - Accent3 2 3" xfId="184" xr:uid="{00000000-0005-0000-0000-00006E000000}"/>
    <cellStyle name="20% - Accent3 2 3 2" xfId="362" xr:uid="{00000000-0005-0000-0000-00006F000000}"/>
    <cellStyle name="20% - Accent3 2 3 2 2" xfId="1074" xr:uid="{00000000-0005-0000-0000-000070000000}"/>
    <cellStyle name="20% - Accent3 2 3 2 3" xfId="718" xr:uid="{00000000-0005-0000-0000-000071000000}"/>
    <cellStyle name="20% - Accent3 2 3 3" xfId="896" xr:uid="{00000000-0005-0000-0000-000072000000}"/>
    <cellStyle name="20% - Accent3 2 3 4" xfId="540" xr:uid="{00000000-0005-0000-0000-000073000000}"/>
    <cellStyle name="20% - Accent3 2 4" xfId="271" xr:uid="{00000000-0005-0000-0000-000074000000}"/>
    <cellStyle name="20% - Accent3 2 4 2" xfId="983" xr:uid="{00000000-0005-0000-0000-000075000000}"/>
    <cellStyle name="20% - Accent3 2 4 3" xfId="627" xr:uid="{00000000-0005-0000-0000-000076000000}"/>
    <cellStyle name="20% - Accent3 2 5" xfId="805" xr:uid="{00000000-0005-0000-0000-000077000000}"/>
    <cellStyle name="20% - Accent3 2 6" xfId="449" xr:uid="{00000000-0005-0000-0000-000078000000}"/>
    <cellStyle name="20% - Accent3 3" xfId="111" xr:uid="{00000000-0005-0000-0000-000079000000}"/>
    <cellStyle name="20% - Accent3 3 2" xfId="203" xr:uid="{00000000-0005-0000-0000-00007A000000}"/>
    <cellStyle name="20% - Accent3 3 2 2" xfId="381" xr:uid="{00000000-0005-0000-0000-00007B000000}"/>
    <cellStyle name="20% - Accent3 3 2 2 2" xfId="1093" xr:uid="{00000000-0005-0000-0000-00007C000000}"/>
    <cellStyle name="20% - Accent3 3 2 2 3" xfId="737" xr:uid="{00000000-0005-0000-0000-00007D000000}"/>
    <cellStyle name="20% - Accent3 3 2 3" xfId="915" xr:uid="{00000000-0005-0000-0000-00007E000000}"/>
    <cellStyle name="20% - Accent3 3 2 4" xfId="559" xr:uid="{00000000-0005-0000-0000-00007F000000}"/>
    <cellStyle name="20% - Accent3 3 3" xfId="290" xr:uid="{00000000-0005-0000-0000-000080000000}"/>
    <cellStyle name="20% - Accent3 3 3 2" xfId="1002" xr:uid="{00000000-0005-0000-0000-000081000000}"/>
    <cellStyle name="20% - Accent3 3 3 3" xfId="646" xr:uid="{00000000-0005-0000-0000-000082000000}"/>
    <cellStyle name="20% - Accent3 3 4" xfId="824" xr:uid="{00000000-0005-0000-0000-000083000000}"/>
    <cellStyle name="20% - Accent3 3 5" xfId="468" xr:uid="{00000000-0005-0000-0000-000084000000}"/>
    <cellStyle name="20% - Accent3 4" xfId="161" xr:uid="{00000000-0005-0000-0000-000085000000}"/>
    <cellStyle name="20% - Accent3 4 2" xfId="339" xr:uid="{00000000-0005-0000-0000-000086000000}"/>
    <cellStyle name="20% - Accent3 4 2 2" xfId="1051" xr:uid="{00000000-0005-0000-0000-000087000000}"/>
    <cellStyle name="20% - Accent3 4 2 3" xfId="695" xr:uid="{00000000-0005-0000-0000-000088000000}"/>
    <cellStyle name="20% - Accent3 4 3" xfId="873" xr:uid="{00000000-0005-0000-0000-000089000000}"/>
    <cellStyle name="20% - Accent3 4 4" xfId="517" xr:uid="{00000000-0005-0000-0000-00008A000000}"/>
    <cellStyle name="20% - Accent3 5" xfId="248" xr:uid="{00000000-0005-0000-0000-00008B000000}"/>
    <cellStyle name="20% - Accent3 5 2" xfId="960" xr:uid="{00000000-0005-0000-0000-00008C000000}"/>
    <cellStyle name="20% - Accent3 5 3" xfId="604" xr:uid="{00000000-0005-0000-0000-00008D000000}"/>
    <cellStyle name="20% - Accent3 6" xfId="782" xr:uid="{00000000-0005-0000-0000-00008E000000}"/>
    <cellStyle name="20% - Accent3 7" xfId="426" xr:uid="{00000000-0005-0000-0000-00008F000000}"/>
    <cellStyle name="20% - Accent4" xfId="57" builtinId="42" customBuiltin="1"/>
    <cellStyle name="20% - Accent4 2" xfId="92" xr:uid="{00000000-0005-0000-0000-000091000000}"/>
    <cellStyle name="20% - Accent4 2 2" xfId="114" xr:uid="{00000000-0005-0000-0000-000092000000}"/>
    <cellStyle name="20% - Accent4 2 2 2" xfId="206" xr:uid="{00000000-0005-0000-0000-000093000000}"/>
    <cellStyle name="20% - Accent4 2 2 2 2" xfId="384" xr:uid="{00000000-0005-0000-0000-000094000000}"/>
    <cellStyle name="20% - Accent4 2 2 2 2 2" xfId="1096" xr:uid="{00000000-0005-0000-0000-000095000000}"/>
    <cellStyle name="20% - Accent4 2 2 2 2 3" xfId="740" xr:uid="{00000000-0005-0000-0000-000096000000}"/>
    <cellStyle name="20% - Accent4 2 2 2 3" xfId="918" xr:uid="{00000000-0005-0000-0000-000097000000}"/>
    <cellStyle name="20% - Accent4 2 2 2 4" xfId="562" xr:uid="{00000000-0005-0000-0000-000098000000}"/>
    <cellStyle name="20% - Accent4 2 2 3" xfId="293" xr:uid="{00000000-0005-0000-0000-000099000000}"/>
    <cellStyle name="20% - Accent4 2 2 3 2" xfId="1005" xr:uid="{00000000-0005-0000-0000-00009A000000}"/>
    <cellStyle name="20% - Accent4 2 2 3 3" xfId="649" xr:uid="{00000000-0005-0000-0000-00009B000000}"/>
    <cellStyle name="20% - Accent4 2 2 4" xfId="827" xr:uid="{00000000-0005-0000-0000-00009C000000}"/>
    <cellStyle name="20% - Accent4 2 2 5" xfId="471" xr:uid="{00000000-0005-0000-0000-00009D000000}"/>
    <cellStyle name="20% - Accent4 2 3" xfId="186" xr:uid="{00000000-0005-0000-0000-00009E000000}"/>
    <cellStyle name="20% - Accent4 2 3 2" xfId="364" xr:uid="{00000000-0005-0000-0000-00009F000000}"/>
    <cellStyle name="20% - Accent4 2 3 2 2" xfId="1076" xr:uid="{00000000-0005-0000-0000-0000A0000000}"/>
    <cellStyle name="20% - Accent4 2 3 2 3" xfId="720" xr:uid="{00000000-0005-0000-0000-0000A1000000}"/>
    <cellStyle name="20% - Accent4 2 3 3" xfId="898" xr:uid="{00000000-0005-0000-0000-0000A2000000}"/>
    <cellStyle name="20% - Accent4 2 3 4" xfId="542" xr:uid="{00000000-0005-0000-0000-0000A3000000}"/>
    <cellStyle name="20% - Accent4 2 4" xfId="273" xr:uid="{00000000-0005-0000-0000-0000A4000000}"/>
    <cellStyle name="20% - Accent4 2 4 2" xfId="985" xr:uid="{00000000-0005-0000-0000-0000A5000000}"/>
    <cellStyle name="20% - Accent4 2 4 3" xfId="629" xr:uid="{00000000-0005-0000-0000-0000A6000000}"/>
    <cellStyle name="20% - Accent4 2 5" xfId="807" xr:uid="{00000000-0005-0000-0000-0000A7000000}"/>
    <cellStyle name="20% - Accent4 2 6" xfId="451" xr:uid="{00000000-0005-0000-0000-0000A8000000}"/>
    <cellStyle name="20% - Accent4 3" xfId="113" xr:uid="{00000000-0005-0000-0000-0000A9000000}"/>
    <cellStyle name="20% - Accent4 3 2" xfId="205" xr:uid="{00000000-0005-0000-0000-0000AA000000}"/>
    <cellStyle name="20% - Accent4 3 2 2" xfId="383" xr:uid="{00000000-0005-0000-0000-0000AB000000}"/>
    <cellStyle name="20% - Accent4 3 2 2 2" xfId="1095" xr:uid="{00000000-0005-0000-0000-0000AC000000}"/>
    <cellStyle name="20% - Accent4 3 2 2 3" xfId="739" xr:uid="{00000000-0005-0000-0000-0000AD000000}"/>
    <cellStyle name="20% - Accent4 3 2 3" xfId="917" xr:uid="{00000000-0005-0000-0000-0000AE000000}"/>
    <cellStyle name="20% - Accent4 3 2 4" xfId="561" xr:uid="{00000000-0005-0000-0000-0000AF000000}"/>
    <cellStyle name="20% - Accent4 3 3" xfId="292" xr:uid="{00000000-0005-0000-0000-0000B0000000}"/>
    <cellStyle name="20% - Accent4 3 3 2" xfId="1004" xr:uid="{00000000-0005-0000-0000-0000B1000000}"/>
    <cellStyle name="20% - Accent4 3 3 3" xfId="648" xr:uid="{00000000-0005-0000-0000-0000B2000000}"/>
    <cellStyle name="20% - Accent4 3 4" xfId="826" xr:uid="{00000000-0005-0000-0000-0000B3000000}"/>
    <cellStyle name="20% - Accent4 3 5" xfId="470" xr:uid="{00000000-0005-0000-0000-0000B4000000}"/>
    <cellStyle name="20% - Accent4 4" xfId="163" xr:uid="{00000000-0005-0000-0000-0000B5000000}"/>
    <cellStyle name="20% - Accent4 4 2" xfId="341" xr:uid="{00000000-0005-0000-0000-0000B6000000}"/>
    <cellStyle name="20% - Accent4 4 2 2" xfId="1053" xr:uid="{00000000-0005-0000-0000-0000B7000000}"/>
    <cellStyle name="20% - Accent4 4 2 3" xfId="697" xr:uid="{00000000-0005-0000-0000-0000B8000000}"/>
    <cellStyle name="20% - Accent4 4 3" xfId="875" xr:uid="{00000000-0005-0000-0000-0000B9000000}"/>
    <cellStyle name="20% - Accent4 4 4" xfId="519" xr:uid="{00000000-0005-0000-0000-0000BA000000}"/>
    <cellStyle name="20% - Accent4 5" xfId="250" xr:uid="{00000000-0005-0000-0000-0000BB000000}"/>
    <cellStyle name="20% - Accent4 5 2" xfId="962" xr:uid="{00000000-0005-0000-0000-0000BC000000}"/>
    <cellStyle name="20% - Accent4 5 3" xfId="606" xr:uid="{00000000-0005-0000-0000-0000BD000000}"/>
    <cellStyle name="20% - Accent4 6" xfId="784" xr:uid="{00000000-0005-0000-0000-0000BE000000}"/>
    <cellStyle name="20% - Accent4 7" xfId="428" xr:uid="{00000000-0005-0000-0000-0000BF000000}"/>
    <cellStyle name="20% - Accent5" xfId="61" builtinId="46" customBuiltin="1"/>
    <cellStyle name="20% - Accent5 2" xfId="94" xr:uid="{00000000-0005-0000-0000-0000C1000000}"/>
    <cellStyle name="20% - Accent5 2 2" xfId="116" xr:uid="{00000000-0005-0000-0000-0000C2000000}"/>
    <cellStyle name="20% - Accent5 2 2 2" xfId="208" xr:uid="{00000000-0005-0000-0000-0000C3000000}"/>
    <cellStyle name="20% - Accent5 2 2 2 2" xfId="386" xr:uid="{00000000-0005-0000-0000-0000C4000000}"/>
    <cellStyle name="20% - Accent5 2 2 2 2 2" xfId="1098" xr:uid="{00000000-0005-0000-0000-0000C5000000}"/>
    <cellStyle name="20% - Accent5 2 2 2 2 3" xfId="742" xr:uid="{00000000-0005-0000-0000-0000C6000000}"/>
    <cellStyle name="20% - Accent5 2 2 2 3" xfId="920" xr:uid="{00000000-0005-0000-0000-0000C7000000}"/>
    <cellStyle name="20% - Accent5 2 2 2 4" xfId="564" xr:uid="{00000000-0005-0000-0000-0000C8000000}"/>
    <cellStyle name="20% - Accent5 2 2 3" xfId="295" xr:uid="{00000000-0005-0000-0000-0000C9000000}"/>
    <cellStyle name="20% - Accent5 2 2 3 2" xfId="1007" xr:uid="{00000000-0005-0000-0000-0000CA000000}"/>
    <cellStyle name="20% - Accent5 2 2 3 3" xfId="651" xr:uid="{00000000-0005-0000-0000-0000CB000000}"/>
    <cellStyle name="20% - Accent5 2 2 4" xfId="829" xr:uid="{00000000-0005-0000-0000-0000CC000000}"/>
    <cellStyle name="20% - Accent5 2 2 5" xfId="473" xr:uid="{00000000-0005-0000-0000-0000CD000000}"/>
    <cellStyle name="20% - Accent5 2 3" xfId="188" xr:uid="{00000000-0005-0000-0000-0000CE000000}"/>
    <cellStyle name="20% - Accent5 2 3 2" xfId="366" xr:uid="{00000000-0005-0000-0000-0000CF000000}"/>
    <cellStyle name="20% - Accent5 2 3 2 2" xfId="1078" xr:uid="{00000000-0005-0000-0000-0000D0000000}"/>
    <cellStyle name="20% - Accent5 2 3 2 3" xfId="722" xr:uid="{00000000-0005-0000-0000-0000D1000000}"/>
    <cellStyle name="20% - Accent5 2 3 3" xfId="900" xr:uid="{00000000-0005-0000-0000-0000D2000000}"/>
    <cellStyle name="20% - Accent5 2 3 4" xfId="544" xr:uid="{00000000-0005-0000-0000-0000D3000000}"/>
    <cellStyle name="20% - Accent5 2 4" xfId="275" xr:uid="{00000000-0005-0000-0000-0000D4000000}"/>
    <cellStyle name="20% - Accent5 2 4 2" xfId="987" xr:uid="{00000000-0005-0000-0000-0000D5000000}"/>
    <cellStyle name="20% - Accent5 2 4 3" xfId="631" xr:uid="{00000000-0005-0000-0000-0000D6000000}"/>
    <cellStyle name="20% - Accent5 2 5" xfId="809" xr:uid="{00000000-0005-0000-0000-0000D7000000}"/>
    <cellStyle name="20% - Accent5 2 6" xfId="453" xr:uid="{00000000-0005-0000-0000-0000D8000000}"/>
    <cellStyle name="20% - Accent5 3" xfId="115" xr:uid="{00000000-0005-0000-0000-0000D9000000}"/>
    <cellStyle name="20% - Accent5 3 2" xfId="207" xr:uid="{00000000-0005-0000-0000-0000DA000000}"/>
    <cellStyle name="20% - Accent5 3 2 2" xfId="385" xr:uid="{00000000-0005-0000-0000-0000DB000000}"/>
    <cellStyle name="20% - Accent5 3 2 2 2" xfId="1097" xr:uid="{00000000-0005-0000-0000-0000DC000000}"/>
    <cellStyle name="20% - Accent5 3 2 2 3" xfId="741" xr:uid="{00000000-0005-0000-0000-0000DD000000}"/>
    <cellStyle name="20% - Accent5 3 2 3" xfId="919" xr:uid="{00000000-0005-0000-0000-0000DE000000}"/>
    <cellStyle name="20% - Accent5 3 2 4" xfId="563" xr:uid="{00000000-0005-0000-0000-0000DF000000}"/>
    <cellStyle name="20% - Accent5 3 3" xfId="294" xr:uid="{00000000-0005-0000-0000-0000E0000000}"/>
    <cellStyle name="20% - Accent5 3 3 2" xfId="1006" xr:uid="{00000000-0005-0000-0000-0000E1000000}"/>
    <cellStyle name="20% - Accent5 3 3 3" xfId="650" xr:uid="{00000000-0005-0000-0000-0000E2000000}"/>
    <cellStyle name="20% - Accent5 3 4" xfId="828" xr:uid="{00000000-0005-0000-0000-0000E3000000}"/>
    <cellStyle name="20% - Accent5 3 5" xfId="472" xr:uid="{00000000-0005-0000-0000-0000E4000000}"/>
    <cellStyle name="20% - Accent5 4" xfId="165" xr:uid="{00000000-0005-0000-0000-0000E5000000}"/>
    <cellStyle name="20% - Accent5 4 2" xfId="343" xr:uid="{00000000-0005-0000-0000-0000E6000000}"/>
    <cellStyle name="20% - Accent5 4 2 2" xfId="1055" xr:uid="{00000000-0005-0000-0000-0000E7000000}"/>
    <cellStyle name="20% - Accent5 4 2 3" xfId="699" xr:uid="{00000000-0005-0000-0000-0000E8000000}"/>
    <cellStyle name="20% - Accent5 4 3" xfId="877" xr:uid="{00000000-0005-0000-0000-0000E9000000}"/>
    <cellStyle name="20% - Accent5 4 4" xfId="521" xr:uid="{00000000-0005-0000-0000-0000EA000000}"/>
    <cellStyle name="20% - Accent5 5" xfId="252" xr:uid="{00000000-0005-0000-0000-0000EB000000}"/>
    <cellStyle name="20% - Accent5 5 2" xfId="964" xr:uid="{00000000-0005-0000-0000-0000EC000000}"/>
    <cellStyle name="20% - Accent5 5 3" xfId="608" xr:uid="{00000000-0005-0000-0000-0000ED000000}"/>
    <cellStyle name="20% - Accent5 6" xfId="786" xr:uid="{00000000-0005-0000-0000-0000EE000000}"/>
    <cellStyle name="20% - Accent5 7" xfId="430" xr:uid="{00000000-0005-0000-0000-0000EF000000}"/>
    <cellStyle name="20% - Accent6" xfId="65" builtinId="50" customBuiltin="1"/>
    <cellStyle name="20% - Accent6 2" xfId="96" xr:uid="{00000000-0005-0000-0000-0000F1000000}"/>
    <cellStyle name="20% - Accent6 2 2" xfId="118" xr:uid="{00000000-0005-0000-0000-0000F2000000}"/>
    <cellStyle name="20% - Accent6 2 2 2" xfId="210" xr:uid="{00000000-0005-0000-0000-0000F3000000}"/>
    <cellStyle name="20% - Accent6 2 2 2 2" xfId="388" xr:uid="{00000000-0005-0000-0000-0000F4000000}"/>
    <cellStyle name="20% - Accent6 2 2 2 2 2" xfId="1100" xr:uid="{00000000-0005-0000-0000-0000F5000000}"/>
    <cellStyle name="20% - Accent6 2 2 2 2 3" xfId="744" xr:uid="{00000000-0005-0000-0000-0000F6000000}"/>
    <cellStyle name="20% - Accent6 2 2 2 3" xfId="922" xr:uid="{00000000-0005-0000-0000-0000F7000000}"/>
    <cellStyle name="20% - Accent6 2 2 2 4" xfId="566" xr:uid="{00000000-0005-0000-0000-0000F8000000}"/>
    <cellStyle name="20% - Accent6 2 2 3" xfId="297" xr:uid="{00000000-0005-0000-0000-0000F9000000}"/>
    <cellStyle name="20% - Accent6 2 2 3 2" xfId="1009" xr:uid="{00000000-0005-0000-0000-0000FA000000}"/>
    <cellStyle name="20% - Accent6 2 2 3 3" xfId="653" xr:uid="{00000000-0005-0000-0000-0000FB000000}"/>
    <cellStyle name="20% - Accent6 2 2 4" xfId="831" xr:uid="{00000000-0005-0000-0000-0000FC000000}"/>
    <cellStyle name="20% - Accent6 2 2 5" xfId="475" xr:uid="{00000000-0005-0000-0000-0000FD000000}"/>
    <cellStyle name="20% - Accent6 2 3" xfId="190" xr:uid="{00000000-0005-0000-0000-0000FE000000}"/>
    <cellStyle name="20% - Accent6 2 3 2" xfId="368" xr:uid="{00000000-0005-0000-0000-0000FF000000}"/>
    <cellStyle name="20% - Accent6 2 3 2 2" xfId="1080" xr:uid="{00000000-0005-0000-0000-000000010000}"/>
    <cellStyle name="20% - Accent6 2 3 2 3" xfId="724" xr:uid="{00000000-0005-0000-0000-000001010000}"/>
    <cellStyle name="20% - Accent6 2 3 3" xfId="902" xr:uid="{00000000-0005-0000-0000-000002010000}"/>
    <cellStyle name="20% - Accent6 2 3 4" xfId="546" xr:uid="{00000000-0005-0000-0000-000003010000}"/>
    <cellStyle name="20% - Accent6 2 4" xfId="277" xr:uid="{00000000-0005-0000-0000-000004010000}"/>
    <cellStyle name="20% - Accent6 2 4 2" xfId="989" xr:uid="{00000000-0005-0000-0000-000005010000}"/>
    <cellStyle name="20% - Accent6 2 4 3" xfId="633" xr:uid="{00000000-0005-0000-0000-000006010000}"/>
    <cellStyle name="20% - Accent6 2 5" xfId="811" xr:uid="{00000000-0005-0000-0000-000007010000}"/>
    <cellStyle name="20% - Accent6 2 6" xfId="455" xr:uid="{00000000-0005-0000-0000-000008010000}"/>
    <cellStyle name="20% - Accent6 3" xfId="117" xr:uid="{00000000-0005-0000-0000-000009010000}"/>
    <cellStyle name="20% - Accent6 3 2" xfId="209" xr:uid="{00000000-0005-0000-0000-00000A010000}"/>
    <cellStyle name="20% - Accent6 3 2 2" xfId="387" xr:uid="{00000000-0005-0000-0000-00000B010000}"/>
    <cellStyle name="20% - Accent6 3 2 2 2" xfId="1099" xr:uid="{00000000-0005-0000-0000-00000C010000}"/>
    <cellStyle name="20% - Accent6 3 2 2 3" xfId="743" xr:uid="{00000000-0005-0000-0000-00000D010000}"/>
    <cellStyle name="20% - Accent6 3 2 3" xfId="921" xr:uid="{00000000-0005-0000-0000-00000E010000}"/>
    <cellStyle name="20% - Accent6 3 2 4" xfId="565" xr:uid="{00000000-0005-0000-0000-00000F010000}"/>
    <cellStyle name="20% - Accent6 3 3" xfId="296" xr:uid="{00000000-0005-0000-0000-000010010000}"/>
    <cellStyle name="20% - Accent6 3 3 2" xfId="1008" xr:uid="{00000000-0005-0000-0000-000011010000}"/>
    <cellStyle name="20% - Accent6 3 3 3" xfId="652" xr:uid="{00000000-0005-0000-0000-000012010000}"/>
    <cellStyle name="20% - Accent6 3 4" xfId="830" xr:uid="{00000000-0005-0000-0000-000013010000}"/>
    <cellStyle name="20% - Accent6 3 5" xfId="474" xr:uid="{00000000-0005-0000-0000-000014010000}"/>
    <cellStyle name="20% - Accent6 4" xfId="167" xr:uid="{00000000-0005-0000-0000-000015010000}"/>
    <cellStyle name="20% - Accent6 4 2" xfId="345" xr:uid="{00000000-0005-0000-0000-000016010000}"/>
    <cellStyle name="20% - Accent6 4 2 2" xfId="1057" xr:uid="{00000000-0005-0000-0000-000017010000}"/>
    <cellStyle name="20% - Accent6 4 2 3" xfId="701" xr:uid="{00000000-0005-0000-0000-000018010000}"/>
    <cellStyle name="20% - Accent6 4 3" xfId="879" xr:uid="{00000000-0005-0000-0000-000019010000}"/>
    <cellStyle name="20% - Accent6 4 4" xfId="523" xr:uid="{00000000-0005-0000-0000-00001A010000}"/>
    <cellStyle name="20% - Accent6 5" xfId="254" xr:uid="{00000000-0005-0000-0000-00001B010000}"/>
    <cellStyle name="20% - Accent6 5 2" xfId="966" xr:uid="{00000000-0005-0000-0000-00001C010000}"/>
    <cellStyle name="20% - Accent6 5 3" xfId="610" xr:uid="{00000000-0005-0000-0000-00001D010000}"/>
    <cellStyle name="20% - Accent6 6" xfId="788" xr:uid="{00000000-0005-0000-0000-00001E010000}"/>
    <cellStyle name="20% - Accent6 7" xfId="432" xr:uid="{00000000-0005-0000-0000-00001F010000}"/>
    <cellStyle name="40% - Accent1" xfId="46" builtinId="31" customBuiltin="1"/>
    <cellStyle name="40% - Accent1 2" xfId="87" xr:uid="{00000000-0005-0000-0000-000021010000}"/>
    <cellStyle name="40% - Accent1 2 2" xfId="120" xr:uid="{00000000-0005-0000-0000-000022010000}"/>
    <cellStyle name="40% - Accent1 2 2 2" xfId="212" xr:uid="{00000000-0005-0000-0000-000023010000}"/>
    <cellStyle name="40% - Accent1 2 2 2 2" xfId="390" xr:uid="{00000000-0005-0000-0000-000024010000}"/>
    <cellStyle name="40% - Accent1 2 2 2 2 2" xfId="1102" xr:uid="{00000000-0005-0000-0000-000025010000}"/>
    <cellStyle name="40% - Accent1 2 2 2 2 3" xfId="746" xr:uid="{00000000-0005-0000-0000-000026010000}"/>
    <cellStyle name="40% - Accent1 2 2 2 3" xfId="924" xr:uid="{00000000-0005-0000-0000-000027010000}"/>
    <cellStyle name="40% - Accent1 2 2 2 4" xfId="568" xr:uid="{00000000-0005-0000-0000-000028010000}"/>
    <cellStyle name="40% - Accent1 2 2 3" xfId="299" xr:uid="{00000000-0005-0000-0000-000029010000}"/>
    <cellStyle name="40% - Accent1 2 2 3 2" xfId="1011" xr:uid="{00000000-0005-0000-0000-00002A010000}"/>
    <cellStyle name="40% - Accent1 2 2 3 3" xfId="655" xr:uid="{00000000-0005-0000-0000-00002B010000}"/>
    <cellStyle name="40% - Accent1 2 2 4" xfId="833" xr:uid="{00000000-0005-0000-0000-00002C010000}"/>
    <cellStyle name="40% - Accent1 2 2 5" xfId="477" xr:uid="{00000000-0005-0000-0000-00002D010000}"/>
    <cellStyle name="40% - Accent1 2 3" xfId="181" xr:uid="{00000000-0005-0000-0000-00002E010000}"/>
    <cellStyle name="40% - Accent1 2 3 2" xfId="359" xr:uid="{00000000-0005-0000-0000-00002F010000}"/>
    <cellStyle name="40% - Accent1 2 3 2 2" xfId="1071" xr:uid="{00000000-0005-0000-0000-000030010000}"/>
    <cellStyle name="40% - Accent1 2 3 2 3" xfId="715" xr:uid="{00000000-0005-0000-0000-000031010000}"/>
    <cellStyle name="40% - Accent1 2 3 3" xfId="893" xr:uid="{00000000-0005-0000-0000-000032010000}"/>
    <cellStyle name="40% - Accent1 2 3 4" xfId="537" xr:uid="{00000000-0005-0000-0000-000033010000}"/>
    <cellStyle name="40% - Accent1 2 4" xfId="268" xr:uid="{00000000-0005-0000-0000-000034010000}"/>
    <cellStyle name="40% - Accent1 2 4 2" xfId="980" xr:uid="{00000000-0005-0000-0000-000035010000}"/>
    <cellStyle name="40% - Accent1 2 4 3" xfId="624" xr:uid="{00000000-0005-0000-0000-000036010000}"/>
    <cellStyle name="40% - Accent1 2 5" xfId="802" xr:uid="{00000000-0005-0000-0000-000037010000}"/>
    <cellStyle name="40% - Accent1 2 6" xfId="446" xr:uid="{00000000-0005-0000-0000-000038010000}"/>
    <cellStyle name="40% - Accent1 3" xfId="119" xr:uid="{00000000-0005-0000-0000-000039010000}"/>
    <cellStyle name="40% - Accent1 3 2" xfId="211" xr:uid="{00000000-0005-0000-0000-00003A010000}"/>
    <cellStyle name="40% - Accent1 3 2 2" xfId="389" xr:uid="{00000000-0005-0000-0000-00003B010000}"/>
    <cellStyle name="40% - Accent1 3 2 2 2" xfId="1101" xr:uid="{00000000-0005-0000-0000-00003C010000}"/>
    <cellStyle name="40% - Accent1 3 2 2 3" xfId="745" xr:uid="{00000000-0005-0000-0000-00003D010000}"/>
    <cellStyle name="40% - Accent1 3 2 3" xfId="923" xr:uid="{00000000-0005-0000-0000-00003E010000}"/>
    <cellStyle name="40% - Accent1 3 2 4" xfId="567" xr:uid="{00000000-0005-0000-0000-00003F010000}"/>
    <cellStyle name="40% - Accent1 3 3" xfId="298" xr:uid="{00000000-0005-0000-0000-000040010000}"/>
    <cellStyle name="40% - Accent1 3 3 2" xfId="1010" xr:uid="{00000000-0005-0000-0000-000041010000}"/>
    <cellStyle name="40% - Accent1 3 3 3" xfId="654" xr:uid="{00000000-0005-0000-0000-000042010000}"/>
    <cellStyle name="40% - Accent1 3 4" xfId="832" xr:uid="{00000000-0005-0000-0000-000043010000}"/>
    <cellStyle name="40% - Accent1 3 5" xfId="476" xr:uid="{00000000-0005-0000-0000-000044010000}"/>
    <cellStyle name="40% - Accent1 4" xfId="158" xr:uid="{00000000-0005-0000-0000-000045010000}"/>
    <cellStyle name="40% - Accent1 4 2" xfId="336" xr:uid="{00000000-0005-0000-0000-000046010000}"/>
    <cellStyle name="40% - Accent1 4 2 2" xfId="1048" xr:uid="{00000000-0005-0000-0000-000047010000}"/>
    <cellStyle name="40% - Accent1 4 2 3" xfId="692" xr:uid="{00000000-0005-0000-0000-000048010000}"/>
    <cellStyle name="40% - Accent1 4 3" xfId="870" xr:uid="{00000000-0005-0000-0000-000049010000}"/>
    <cellStyle name="40% - Accent1 4 4" xfId="514" xr:uid="{00000000-0005-0000-0000-00004A010000}"/>
    <cellStyle name="40% - Accent1 5" xfId="245" xr:uid="{00000000-0005-0000-0000-00004B010000}"/>
    <cellStyle name="40% - Accent1 5 2" xfId="957" xr:uid="{00000000-0005-0000-0000-00004C010000}"/>
    <cellStyle name="40% - Accent1 5 3" xfId="601" xr:uid="{00000000-0005-0000-0000-00004D010000}"/>
    <cellStyle name="40% - Accent1 6" xfId="779" xr:uid="{00000000-0005-0000-0000-00004E010000}"/>
    <cellStyle name="40% - Accent1 7" xfId="423" xr:uid="{00000000-0005-0000-0000-00004F010000}"/>
    <cellStyle name="40% - Accent2" xfId="50" builtinId="35" customBuiltin="1"/>
    <cellStyle name="40% - Accent2 2" xfId="89" xr:uid="{00000000-0005-0000-0000-000051010000}"/>
    <cellStyle name="40% - Accent2 2 2" xfId="122" xr:uid="{00000000-0005-0000-0000-000052010000}"/>
    <cellStyle name="40% - Accent2 2 2 2" xfId="214" xr:uid="{00000000-0005-0000-0000-000053010000}"/>
    <cellStyle name="40% - Accent2 2 2 2 2" xfId="392" xr:uid="{00000000-0005-0000-0000-000054010000}"/>
    <cellStyle name="40% - Accent2 2 2 2 2 2" xfId="1104" xr:uid="{00000000-0005-0000-0000-000055010000}"/>
    <cellStyle name="40% - Accent2 2 2 2 2 3" xfId="748" xr:uid="{00000000-0005-0000-0000-000056010000}"/>
    <cellStyle name="40% - Accent2 2 2 2 3" xfId="926" xr:uid="{00000000-0005-0000-0000-000057010000}"/>
    <cellStyle name="40% - Accent2 2 2 2 4" xfId="570" xr:uid="{00000000-0005-0000-0000-000058010000}"/>
    <cellStyle name="40% - Accent2 2 2 3" xfId="301" xr:uid="{00000000-0005-0000-0000-000059010000}"/>
    <cellStyle name="40% - Accent2 2 2 3 2" xfId="1013" xr:uid="{00000000-0005-0000-0000-00005A010000}"/>
    <cellStyle name="40% - Accent2 2 2 3 3" xfId="657" xr:uid="{00000000-0005-0000-0000-00005B010000}"/>
    <cellStyle name="40% - Accent2 2 2 4" xfId="835" xr:uid="{00000000-0005-0000-0000-00005C010000}"/>
    <cellStyle name="40% - Accent2 2 2 5" xfId="479" xr:uid="{00000000-0005-0000-0000-00005D010000}"/>
    <cellStyle name="40% - Accent2 2 3" xfId="183" xr:uid="{00000000-0005-0000-0000-00005E010000}"/>
    <cellStyle name="40% - Accent2 2 3 2" xfId="361" xr:uid="{00000000-0005-0000-0000-00005F010000}"/>
    <cellStyle name="40% - Accent2 2 3 2 2" xfId="1073" xr:uid="{00000000-0005-0000-0000-000060010000}"/>
    <cellStyle name="40% - Accent2 2 3 2 3" xfId="717" xr:uid="{00000000-0005-0000-0000-000061010000}"/>
    <cellStyle name="40% - Accent2 2 3 3" xfId="895" xr:uid="{00000000-0005-0000-0000-000062010000}"/>
    <cellStyle name="40% - Accent2 2 3 4" xfId="539" xr:uid="{00000000-0005-0000-0000-000063010000}"/>
    <cellStyle name="40% - Accent2 2 4" xfId="270" xr:uid="{00000000-0005-0000-0000-000064010000}"/>
    <cellStyle name="40% - Accent2 2 4 2" xfId="982" xr:uid="{00000000-0005-0000-0000-000065010000}"/>
    <cellStyle name="40% - Accent2 2 4 3" xfId="626" xr:uid="{00000000-0005-0000-0000-000066010000}"/>
    <cellStyle name="40% - Accent2 2 5" xfId="804" xr:uid="{00000000-0005-0000-0000-000067010000}"/>
    <cellStyle name="40% - Accent2 2 6" xfId="448" xr:uid="{00000000-0005-0000-0000-000068010000}"/>
    <cellStyle name="40% - Accent2 3" xfId="121" xr:uid="{00000000-0005-0000-0000-000069010000}"/>
    <cellStyle name="40% - Accent2 3 2" xfId="213" xr:uid="{00000000-0005-0000-0000-00006A010000}"/>
    <cellStyle name="40% - Accent2 3 2 2" xfId="391" xr:uid="{00000000-0005-0000-0000-00006B010000}"/>
    <cellStyle name="40% - Accent2 3 2 2 2" xfId="1103" xr:uid="{00000000-0005-0000-0000-00006C010000}"/>
    <cellStyle name="40% - Accent2 3 2 2 3" xfId="747" xr:uid="{00000000-0005-0000-0000-00006D010000}"/>
    <cellStyle name="40% - Accent2 3 2 3" xfId="925" xr:uid="{00000000-0005-0000-0000-00006E010000}"/>
    <cellStyle name="40% - Accent2 3 2 4" xfId="569" xr:uid="{00000000-0005-0000-0000-00006F010000}"/>
    <cellStyle name="40% - Accent2 3 3" xfId="300" xr:uid="{00000000-0005-0000-0000-000070010000}"/>
    <cellStyle name="40% - Accent2 3 3 2" xfId="1012" xr:uid="{00000000-0005-0000-0000-000071010000}"/>
    <cellStyle name="40% - Accent2 3 3 3" xfId="656" xr:uid="{00000000-0005-0000-0000-000072010000}"/>
    <cellStyle name="40% - Accent2 3 4" xfId="834" xr:uid="{00000000-0005-0000-0000-000073010000}"/>
    <cellStyle name="40% - Accent2 3 5" xfId="478" xr:uid="{00000000-0005-0000-0000-000074010000}"/>
    <cellStyle name="40% - Accent2 4" xfId="160" xr:uid="{00000000-0005-0000-0000-000075010000}"/>
    <cellStyle name="40% - Accent2 4 2" xfId="338" xr:uid="{00000000-0005-0000-0000-000076010000}"/>
    <cellStyle name="40% - Accent2 4 2 2" xfId="1050" xr:uid="{00000000-0005-0000-0000-000077010000}"/>
    <cellStyle name="40% - Accent2 4 2 3" xfId="694" xr:uid="{00000000-0005-0000-0000-000078010000}"/>
    <cellStyle name="40% - Accent2 4 3" xfId="872" xr:uid="{00000000-0005-0000-0000-000079010000}"/>
    <cellStyle name="40% - Accent2 4 4" xfId="516" xr:uid="{00000000-0005-0000-0000-00007A010000}"/>
    <cellStyle name="40% - Accent2 5" xfId="247" xr:uid="{00000000-0005-0000-0000-00007B010000}"/>
    <cellStyle name="40% - Accent2 5 2" xfId="959" xr:uid="{00000000-0005-0000-0000-00007C010000}"/>
    <cellStyle name="40% - Accent2 5 3" xfId="603" xr:uid="{00000000-0005-0000-0000-00007D010000}"/>
    <cellStyle name="40% - Accent2 6" xfId="781" xr:uid="{00000000-0005-0000-0000-00007E010000}"/>
    <cellStyle name="40% - Accent2 7" xfId="425" xr:uid="{00000000-0005-0000-0000-00007F010000}"/>
    <cellStyle name="40% - Accent3" xfId="54" builtinId="39" customBuiltin="1"/>
    <cellStyle name="40% - Accent3 2" xfId="91" xr:uid="{00000000-0005-0000-0000-000081010000}"/>
    <cellStyle name="40% - Accent3 2 2" xfId="124" xr:uid="{00000000-0005-0000-0000-000082010000}"/>
    <cellStyle name="40% - Accent3 2 2 2" xfId="216" xr:uid="{00000000-0005-0000-0000-000083010000}"/>
    <cellStyle name="40% - Accent3 2 2 2 2" xfId="394" xr:uid="{00000000-0005-0000-0000-000084010000}"/>
    <cellStyle name="40% - Accent3 2 2 2 2 2" xfId="1106" xr:uid="{00000000-0005-0000-0000-000085010000}"/>
    <cellStyle name="40% - Accent3 2 2 2 2 3" xfId="750" xr:uid="{00000000-0005-0000-0000-000086010000}"/>
    <cellStyle name="40% - Accent3 2 2 2 3" xfId="928" xr:uid="{00000000-0005-0000-0000-000087010000}"/>
    <cellStyle name="40% - Accent3 2 2 2 4" xfId="572" xr:uid="{00000000-0005-0000-0000-000088010000}"/>
    <cellStyle name="40% - Accent3 2 2 3" xfId="303" xr:uid="{00000000-0005-0000-0000-000089010000}"/>
    <cellStyle name="40% - Accent3 2 2 3 2" xfId="1015" xr:uid="{00000000-0005-0000-0000-00008A010000}"/>
    <cellStyle name="40% - Accent3 2 2 3 3" xfId="659" xr:uid="{00000000-0005-0000-0000-00008B010000}"/>
    <cellStyle name="40% - Accent3 2 2 4" xfId="837" xr:uid="{00000000-0005-0000-0000-00008C010000}"/>
    <cellStyle name="40% - Accent3 2 2 5" xfId="481" xr:uid="{00000000-0005-0000-0000-00008D010000}"/>
    <cellStyle name="40% - Accent3 2 3" xfId="185" xr:uid="{00000000-0005-0000-0000-00008E010000}"/>
    <cellStyle name="40% - Accent3 2 3 2" xfId="363" xr:uid="{00000000-0005-0000-0000-00008F010000}"/>
    <cellStyle name="40% - Accent3 2 3 2 2" xfId="1075" xr:uid="{00000000-0005-0000-0000-000090010000}"/>
    <cellStyle name="40% - Accent3 2 3 2 3" xfId="719" xr:uid="{00000000-0005-0000-0000-000091010000}"/>
    <cellStyle name="40% - Accent3 2 3 3" xfId="897" xr:uid="{00000000-0005-0000-0000-000092010000}"/>
    <cellStyle name="40% - Accent3 2 3 4" xfId="541" xr:uid="{00000000-0005-0000-0000-000093010000}"/>
    <cellStyle name="40% - Accent3 2 4" xfId="272" xr:uid="{00000000-0005-0000-0000-000094010000}"/>
    <cellStyle name="40% - Accent3 2 4 2" xfId="984" xr:uid="{00000000-0005-0000-0000-000095010000}"/>
    <cellStyle name="40% - Accent3 2 4 3" xfId="628" xr:uid="{00000000-0005-0000-0000-000096010000}"/>
    <cellStyle name="40% - Accent3 2 5" xfId="806" xr:uid="{00000000-0005-0000-0000-000097010000}"/>
    <cellStyle name="40% - Accent3 2 6" xfId="450" xr:uid="{00000000-0005-0000-0000-000098010000}"/>
    <cellStyle name="40% - Accent3 3" xfId="123" xr:uid="{00000000-0005-0000-0000-000099010000}"/>
    <cellStyle name="40% - Accent3 3 2" xfId="215" xr:uid="{00000000-0005-0000-0000-00009A010000}"/>
    <cellStyle name="40% - Accent3 3 2 2" xfId="393" xr:uid="{00000000-0005-0000-0000-00009B010000}"/>
    <cellStyle name="40% - Accent3 3 2 2 2" xfId="1105" xr:uid="{00000000-0005-0000-0000-00009C010000}"/>
    <cellStyle name="40% - Accent3 3 2 2 3" xfId="749" xr:uid="{00000000-0005-0000-0000-00009D010000}"/>
    <cellStyle name="40% - Accent3 3 2 3" xfId="927" xr:uid="{00000000-0005-0000-0000-00009E010000}"/>
    <cellStyle name="40% - Accent3 3 2 4" xfId="571" xr:uid="{00000000-0005-0000-0000-00009F010000}"/>
    <cellStyle name="40% - Accent3 3 3" xfId="302" xr:uid="{00000000-0005-0000-0000-0000A0010000}"/>
    <cellStyle name="40% - Accent3 3 3 2" xfId="1014" xr:uid="{00000000-0005-0000-0000-0000A1010000}"/>
    <cellStyle name="40% - Accent3 3 3 3" xfId="658" xr:uid="{00000000-0005-0000-0000-0000A2010000}"/>
    <cellStyle name="40% - Accent3 3 4" xfId="836" xr:uid="{00000000-0005-0000-0000-0000A3010000}"/>
    <cellStyle name="40% - Accent3 3 5" xfId="480" xr:uid="{00000000-0005-0000-0000-0000A4010000}"/>
    <cellStyle name="40% - Accent3 4" xfId="162" xr:uid="{00000000-0005-0000-0000-0000A5010000}"/>
    <cellStyle name="40% - Accent3 4 2" xfId="340" xr:uid="{00000000-0005-0000-0000-0000A6010000}"/>
    <cellStyle name="40% - Accent3 4 2 2" xfId="1052" xr:uid="{00000000-0005-0000-0000-0000A7010000}"/>
    <cellStyle name="40% - Accent3 4 2 3" xfId="696" xr:uid="{00000000-0005-0000-0000-0000A8010000}"/>
    <cellStyle name="40% - Accent3 4 3" xfId="874" xr:uid="{00000000-0005-0000-0000-0000A9010000}"/>
    <cellStyle name="40% - Accent3 4 4" xfId="518" xr:uid="{00000000-0005-0000-0000-0000AA010000}"/>
    <cellStyle name="40% - Accent3 5" xfId="249" xr:uid="{00000000-0005-0000-0000-0000AB010000}"/>
    <cellStyle name="40% - Accent3 5 2" xfId="961" xr:uid="{00000000-0005-0000-0000-0000AC010000}"/>
    <cellStyle name="40% - Accent3 5 3" xfId="605" xr:uid="{00000000-0005-0000-0000-0000AD010000}"/>
    <cellStyle name="40% - Accent3 6" xfId="783" xr:uid="{00000000-0005-0000-0000-0000AE010000}"/>
    <cellStyle name="40% - Accent3 7" xfId="427" xr:uid="{00000000-0005-0000-0000-0000AF010000}"/>
    <cellStyle name="40% - Accent4" xfId="58" builtinId="43" customBuiltin="1"/>
    <cellStyle name="40% - Accent4 2" xfId="93" xr:uid="{00000000-0005-0000-0000-0000B1010000}"/>
    <cellStyle name="40% - Accent4 2 2" xfId="126" xr:uid="{00000000-0005-0000-0000-0000B2010000}"/>
    <cellStyle name="40% - Accent4 2 2 2" xfId="218" xr:uid="{00000000-0005-0000-0000-0000B3010000}"/>
    <cellStyle name="40% - Accent4 2 2 2 2" xfId="396" xr:uid="{00000000-0005-0000-0000-0000B4010000}"/>
    <cellStyle name="40% - Accent4 2 2 2 2 2" xfId="1108" xr:uid="{00000000-0005-0000-0000-0000B5010000}"/>
    <cellStyle name="40% - Accent4 2 2 2 2 3" xfId="752" xr:uid="{00000000-0005-0000-0000-0000B6010000}"/>
    <cellStyle name="40% - Accent4 2 2 2 3" xfId="930" xr:uid="{00000000-0005-0000-0000-0000B7010000}"/>
    <cellStyle name="40% - Accent4 2 2 2 4" xfId="574" xr:uid="{00000000-0005-0000-0000-0000B8010000}"/>
    <cellStyle name="40% - Accent4 2 2 3" xfId="305" xr:uid="{00000000-0005-0000-0000-0000B9010000}"/>
    <cellStyle name="40% - Accent4 2 2 3 2" xfId="1017" xr:uid="{00000000-0005-0000-0000-0000BA010000}"/>
    <cellStyle name="40% - Accent4 2 2 3 3" xfId="661" xr:uid="{00000000-0005-0000-0000-0000BB010000}"/>
    <cellStyle name="40% - Accent4 2 2 4" xfId="839" xr:uid="{00000000-0005-0000-0000-0000BC010000}"/>
    <cellStyle name="40% - Accent4 2 2 5" xfId="483" xr:uid="{00000000-0005-0000-0000-0000BD010000}"/>
    <cellStyle name="40% - Accent4 2 3" xfId="187" xr:uid="{00000000-0005-0000-0000-0000BE010000}"/>
    <cellStyle name="40% - Accent4 2 3 2" xfId="365" xr:uid="{00000000-0005-0000-0000-0000BF010000}"/>
    <cellStyle name="40% - Accent4 2 3 2 2" xfId="1077" xr:uid="{00000000-0005-0000-0000-0000C0010000}"/>
    <cellStyle name="40% - Accent4 2 3 2 3" xfId="721" xr:uid="{00000000-0005-0000-0000-0000C1010000}"/>
    <cellStyle name="40% - Accent4 2 3 3" xfId="899" xr:uid="{00000000-0005-0000-0000-0000C2010000}"/>
    <cellStyle name="40% - Accent4 2 3 4" xfId="543" xr:uid="{00000000-0005-0000-0000-0000C3010000}"/>
    <cellStyle name="40% - Accent4 2 4" xfId="274" xr:uid="{00000000-0005-0000-0000-0000C4010000}"/>
    <cellStyle name="40% - Accent4 2 4 2" xfId="986" xr:uid="{00000000-0005-0000-0000-0000C5010000}"/>
    <cellStyle name="40% - Accent4 2 4 3" xfId="630" xr:uid="{00000000-0005-0000-0000-0000C6010000}"/>
    <cellStyle name="40% - Accent4 2 5" xfId="808" xr:uid="{00000000-0005-0000-0000-0000C7010000}"/>
    <cellStyle name="40% - Accent4 2 6" xfId="452" xr:uid="{00000000-0005-0000-0000-0000C8010000}"/>
    <cellStyle name="40% - Accent4 3" xfId="125" xr:uid="{00000000-0005-0000-0000-0000C9010000}"/>
    <cellStyle name="40% - Accent4 3 2" xfId="217" xr:uid="{00000000-0005-0000-0000-0000CA010000}"/>
    <cellStyle name="40% - Accent4 3 2 2" xfId="395" xr:uid="{00000000-0005-0000-0000-0000CB010000}"/>
    <cellStyle name="40% - Accent4 3 2 2 2" xfId="1107" xr:uid="{00000000-0005-0000-0000-0000CC010000}"/>
    <cellStyle name="40% - Accent4 3 2 2 3" xfId="751" xr:uid="{00000000-0005-0000-0000-0000CD010000}"/>
    <cellStyle name="40% - Accent4 3 2 3" xfId="929" xr:uid="{00000000-0005-0000-0000-0000CE010000}"/>
    <cellStyle name="40% - Accent4 3 2 4" xfId="573" xr:uid="{00000000-0005-0000-0000-0000CF010000}"/>
    <cellStyle name="40% - Accent4 3 3" xfId="304" xr:uid="{00000000-0005-0000-0000-0000D0010000}"/>
    <cellStyle name="40% - Accent4 3 3 2" xfId="1016" xr:uid="{00000000-0005-0000-0000-0000D1010000}"/>
    <cellStyle name="40% - Accent4 3 3 3" xfId="660" xr:uid="{00000000-0005-0000-0000-0000D2010000}"/>
    <cellStyle name="40% - Accent4 3 4" xfId="838" xr:uid="{00000000-0005-0000-0000-0000D3010000}"/>
    <cellStyle name="40% - Accent4 3 5" xfId="482" xr:uid="{00000000-0005-0000-0000-0000D4010000}"/>
    <cellStyle name="40% - Accent4 4" xfId="164" xr:uid="{00000000-0005-0000-0000-0000D5010000}"/>
    <cellStyle name="40% - Accent4 4 2" xfId="342" xr:uid="{00000000-0005-0000-0000-0000D6010000}"/>
    <cellStyle name="40% - Accent4 4 2 2" xfId="1054" xr:uid="{00000000-0005-0000-0000-0000D7010000}"/>
    <cellStyle name="40% - Accent4 4 2 3" xfId="698" xr:uid="{00000000-0005-0000-0000-0000D8010000}"/>
    <cellStyle name="40% - Accent4 4 3" xfId="876" xr:uid="{00000000-0005-0000-0000-0000D9010000}"/>
    <cellStyle name="40% - Accent4 4 4" xfId="520" xr:uid="{00000000-0005-0000-0000-0000DA010000}"/>
    <cellStyle name="40% - Accent4 5" xfId="251" xr:uid="{00000000-0005-0000-0000-0000DB010000}"/>
    <cellStyle name="40% - Accent4 5 2" xfId="963" xr:uid="{00000000-0005-0000-0000-0000DC010000}"/>
    <cellStyle name="40% - Accent4 5 3" xfId="607" xr:uid="{00000000-0005-0000-0000-0000DD010000}"/>
    <cellStyle name="40% - Accent4 6" xfId="785" xr:uid="{00000000-0005-0000-0000-0000DE010000}"/>
    <cellStyle name="40% - Accent4 7" xfId="429" xr:uid="{00000000-0005-0000-0000-0000DF010000}"/>
    <cellStyle name="40% - Accent5" xfId="62" builtinId="47" customBuiltin="1"/>
    <cellStyle name="40% - Accent5 2" xfId="95" xr:uid="{00000000-0005-0000-0000-0000E1010000}"/>
    <cellStyle name="40% - Accent5 2 2" xfId="128" xr:uid="{00000000-0005-0000-0000-0000E2010000}"/>
    <cellStyle name="40% - Accent5 2 2 2" xfId="220" xr:uid="{00000000-0005-0000-0000-0000E3010000}"/>
    <cellStyle name="40% - Accent5 2 2 2 2" xfId="398" xr:uid="{00000000-0005-0000-0000-0000E4010000}"/>
    <cellStyle name="40% - Accent5 2 2 2 2 2" xfId="1110" xr:uid="{00000000-0005-0000-0000-0000E5010000}"/>
    <cellStyle name="40% - Accent5 2 2 2 2 3" xfId="754" xr:uid="{00000000-0005-0000-0000-0000E6010000}"/>
    <cellStyle name="40% - Accent5 2 2 2 3" xfId="932" xr:uid="{00000000-0005-0000-0000-0000E7010000}"/>
    <cellStyle name="40% - Accent5 2 2 2 4" xfId="576" xr:uid="{00000000-0005-0000-0000-0000E8010000}"/>
    <cellStyle name="40% - Accent5 2 2 3" xfId="307" xr:uid="{00000000-0005-0000-0000-0000E9010000}"/>
    <cellStyle name="40% - Accent5 2 2 3 2" xfId="1019" xr:uid="{00000000-0005-0000-0000-0000EA010000}"/>
    <cellStyle name="40% - Accent5 2 2 3 3" xfId="663" xr:uid="{00000000-0005-0000-0000-0000EB010000}"/>
    <cellStyle name="40% - Accent5 2 2 4" xfId="841" xr:uid="{00000000-0005-0000-0000-0000EC010000}"/>
    <cellStyle name="40% - Accent5 2 2 5" xfId="485" xr:uid="{00000000-0005-0000-0000-0000ED010000}"/>
    <cellStyle name="40% - Accent5 2 3" xfId="189" xr:uid="{00000000-0005-0000-0000-0000EE010000}"/>
    <cellStyle name="40% - Accent5 2 3 2" xfId="367" xr:uid="{00000000-0005-0000-0000-0000EF010000}"/>
    <cellStyle name="40% - Accent5 2 3 2 2" xfId="1079" xr:uid="{00000000-0005-0000-0000-0000F0010000}"/>
    <cellStyle name="40% - Accent5 2 3 2 3" xfId="723" xr:uid="{00000000-0005-0000-0000-0000F1010000}"/>
    <cellStyle name="40% - Accent5 2 3 3" xfId="901" xr:uid="{00000000-0005-0000-0000-0000F2010000}"/>
    <cellStyle name="40% - Accent5 2 3 4" xfId="545" xr:uid="{00000000-0005-0000-0000-0000F3010000}"/>
    <cellStyle name="40% - Accent5 2 4" xfId="276" xr:uid="{00000000-0005-0000-0000-0000F4010000}"/>
    <cellStyle name="40% - Accent5 2 4 2" xfId="988" xr:uid="{00000000-0005-0000-0000-0000F5010000}"/>
    <cellStyle name="40% - Accent5 2 4 3" xfId="632" xr:uid="{00000000-0005-0000-0000-0000F6010000}"/>
    <cellStyle name="40% - Accent5 2 5" xfId="810" xr:uid="{00000000-0005-0000-0000-0000F7010000}"/>
    <cellStyle name="40% - Accent5 2 6" xfId="454" xr:uid="{00000000-0005-0000-0000-0000F8010000}"/>
    <cellStyle name="40% - Accent5 3" xfId="127" xr:uid="{00000000-0005-0000-0000-0000F9010000}"/>
    <cellStyle name="40% - Accent5 3 2" xfId="219" xr:uid="{00000000-0005-0000-0000-0000FA010000}"/>
    <cellStyle name="40% - Accent5 3 2 2" xfId="397" xr:uid="{00000000-0005-0000-0000-0000FB010000}"/>
    <cellStyle name="40% - Accent5 3 2 2 2" xfId="1109" xr:uid="{00000000-0005-0000-0000-0000FC010000}"/>
    <cellStyle name="40% - Accent5 3 2 2 3" xfId="753" xr:uid="{00000000-0005-0000-0000-0000FD010000}"/>
    <cellStyle name="40% - Accent5 3 2 3" xfId="931" xr:uid="{00000000-0005-0000-0000-0000FE010000}"/>
    <cellStyle name="40% - Accent5 3 2 4" xfId="575" xr:uid="{00000000-0005-0000-0000-0000FF010000}"/>
    <cellStyle name="40% - Accent5 3 3" xfId="306" xr:uid="{00000000-0005-0000-0000-000000020000}"/>
    <cellStyle name="40% - Accent5 3 3 2" xfId="1018" xr:uid="{00000000-0005-0000-0000-000001020000}"/>
    <cellStyle name="40% - Accent5 3 3 3" xfId="662" xr:uid="{00000000-0005-0000-0000-000002020000}"/>
    <cellStyle name="40% - Accent5 3 4" xfId="840" xr:uid="{00000000-0005-0000-0000-000003020000}"/>
    <cellStyle name="40% - Accent5 3 5" xfId="484" xr:uid="{00000000-0005-0000-0000-000004020000}"/>
    <cellStyle name="40% - Accent5 4" xfId="166" xr:uid="{00000000-0005-0000-0000-000005020000}"/>
    <cellStyle name="40% - Accent5 4 2" xfId="344" xr:uid="{00000000-0005-0000-0000-000006020000}"/>
    <cellStyle name="40% - Accent5 4 2 2" xfId="1056" xr:uid="{00000000-0005-0000-0000-000007020000}"/>
    <cellStyle name="40% - Accent5 4 2 3" xfId="700" xr:uid="{00000000-0005-0000-0000-000008020000}"/>
    <cellStyle name="40% - Accent5 4 3" xfId="878" xr:uid="{00000000-0005-0000-0000-000009020000}"/>
    <cellStyle name="40% - Accent5 4 4" xfId="522" xr:uid="{00000000-0005-0000-0000-00000A020000}"/>
    <cellStyle name="40% - Accent5 5" xfId="253" xr:uid="{00000000-0005-0000-0000-00000B020000}"/>
    <cellStyle name="40% - Accent5 5 2" xfId="965" xr:uid="{00000000-0005-0000-0000-00000C020000}"/>
    <cellStyle name="40% - Accent5 5 3" xfId="609" xr:uid="{00000000-0005-0000-0000-00000D020000}"/>
    <cellStyle name="40% - Accent5 6" xfId="787" xr:uid="{00000000-0005-0000-0000-00000E020000}"/>
    <cellStyle name="40% - Accent5 7" xfId="431" xr:uid="{00000000-0005-0000-0000-00000F020000}"/>
    <cellStyle name="40% - Accent6" xfId="66" builtinId="51" customBuiltin="1"/>
    <cellStyle name="40% - Accent6 2" xfId="97" xr:uid="{00000000-0005-0000-0000-000011020000}"/>
    <cellStyle name="40% - Accent6 2 2" xfId="130" xr:uid="{00000000-0005-0000-0000-000012020000}"/>
    <cellStyle name="40% - Accent6 2 2 2" xfId="222" xr:uid="{00000000-0005-0000-0000-000013020000}"/>
    <cellStyle name="40% - Accent6 2 2 2 2" xfId="400" xr:uid="{00000000-0005-0000-0000-000014020000}"/>
    <cellStyle name="40% - Accent6 2 2 2 2 2" xfId="1112" xr:uid="{00000000-0005-0000-0000-000015020000}"/>
    <cellStyle name="40% - Accent6 2 2 2 2 3" xfId="756" xr:uid="{00000000-0005-0000-0000-000016020000}"/>
    <cellStyle name="40% - Accent6 2 2 2 3" xfId="934" xr:uid="{00000000-0005-0000-0000-000017020000}"/>
    <cellStyle name="40% - Accent6 2 2 2 4" xfId="578" xr:uid="{00000000-0005-0000-0000-000018020000}"/>
    <cellStyle name="40% - Accent6 2 2 3" xfId="309" xr:uid="{00000000-0005-0000-0000-000019020000}"/>
    <cellStyle name="40% - Accent6 2 2 3 2" xfId="1021" xr:uid="{00000000-0005-0000-0000-00001A020000}"/>
    <cellStyle name="40% - Accent6 2 2 3 3" xfId="665" xr:uid="{00000000-0005-0000-0000-00001B020000}"/>
    <cellStyle name="40% - Accent6 2 2 4" xfId="843" xr:uid="{00000000-0005-0000-0000-00001C020000}"/>
    <cellStyle name="40% - Accent6 2 2 5" xfId="487" xr:uid="{00000000-0005-0000-0000-00001D020000}"/>
    <cellStyle name="40% - Accent6 2 3" xfId="191" xr:uid="{00000000-0005-0000-0000-00001E020000}"/>
    <cellStyle name="40% - Accent6 2 3 2" xfId="369" xr:uid="{00000000-0005-0000-0000-00001F020000}"/>
    <cellStyle name="40% - Accent6 2 3 2 2" xfId="1081" xr:uid="{00000000-0005-0000-0000-000020020000}"/>
    <cellStyle name="40% - Accent6 2 3 2 3" xfId="725" xr:uid="{00000000-0005-0000-0000-000021020000}"/>
    <cellStyle name="40% - Accent6 2 3 3" xfId="903" xr:uid="{00000000-0005-0000-0000-000022020000}"/>
    <cellStyle name="40% - Accent6 2 3 4" xfId="547" xr:uid="{00000000-0005-0000-0000-000023020000}"/>
    <cellStyle name="40% - Accent6 2 4" xfId="278" xr:uid="{00000000-0005-0000-0000-000024020000}"/>
    <cellStyle name="40% - Accent6 2 4 2" xfId="990" xr:uid="{00000000-0005-0000-0000-000025020000}"/>
    <cellStyle name="40% - Accent6 2 4 3" xfId="634" xr:uid="{00000000-0005-0000-0000-000026020000}"/>
    <cellStyle name="40% - Accent6 2 5" xfId="812" xr:uid="{00000000-0005-0000-0000-000027020000}"/>
    <cellStyle name="40% - Accent6 2 6" xfId="456" xr:uid="{00000000-0005-0000-0000-000028020000}"/>
    <cellStyle name="40% - Accent6 3" xfId="129" xr:uid="{00000000-0005-0000-0000-000029020000}"/>
    <cellStyle name="40% - Accent6 3 2" xfId="221" xr:uid="{00000000-0005-0000-0000-00002A020000}"/>
    <cellStyle name="40% - Accent6 3 2 2" xfId="399" xr:uid="{00000000-0005-0000-0000-00002B020000}"/>
    <cellStyle name="40% - Accent6 3 2 2 2" xfId="1111" xr:uid="{00000000-0005-0000-0000-00002C020000}"/>
    <cellStyle name="40% - Accent6 3 2 2 3" xfId="755" xr:uid="{00000000-0005-0000-0000-00002D020000}"/>
    <cellStyle name="40% - Accent6 3 2 3" xfId="933" xr:uid="{00000000-0005-0000-0000-00002E020000}"/>
    <cellStyle name="40% - Accent6 3 2 4" xfId="577" xr:uid="{00000000-0005-0000-0000-00002F020000}"/>
    <cellStyle name="40% - Accent6 3 3" xfId="308" xr:uid="{00000000-0005-0000-0000-000030020000}"/>
    <cellStyle name="40% - Accent6 3 3 2" xfId="1020" xr:uid="{00000000-0005-0000-0000-000031020000}"/>
    <cellStyle name="40% - Accent6 3 3 3" xfId="664" xr:uid="{00000000-0005-0000-0000-000032020000}"/>
    <cellStyle name="40% - Accent6 3 4" xfId="842" xr:uid="{00000000-0005-0000-0000-000033020000}"/>
    <cellStyle name="40% - Accent6 3 5" xfId="486" xr:uid="{00000000-0005-0000-0000-000034020000}"/>
    <cellStyle name="40% - Accent6 4" xfId="168" xr:uid="{00000000-0005-0000-0000-000035020000}"/>
    <cellStyle name="40% - Accent6 4 2" xfId="346" xr:uid="{00000000-0005-0000-0000-000036020000}"/>
    <cellStyle name="40% - Accent6 4 2 2" xfId="1058" xr:uid="{00000000-0005-0000-0000-000037020000}"/>
    <cellStyle name="40% - Accent6 4 2 3" xfId="702" xr:uid="{00000000-0005-0000-0000-000038020000}"/>
    <cellStyle name="40% - Accent6 4 3" xfId="880" xr:uid="{00000000-0005-0000-0000-000039020000}"/>
    <cellStyle name="40% - Accent6 4 4" xfId="524" xr:uid="{00000000-0005-0000-0000-00003A020000}"/>
    <cellStyle name="40% - Accent6 5" xfId="255" xr:uid="{00000000-0005-0000-0000-00003B020000}"/>
    <cellStyle name="40% - Accent6 5 2" xfId="967" xr:uid="{00000000-0005-0000-0000-00003C020000}"/>
    <cellStyle name="40% - Accent6 5 3" xfId="611" xr:uid="{00000000-0005-0000-0000-00003D020000}"/>
    <cellStyle name="40% - Accent6 6" xfId="789" xr:uid="{00000000-0005-0000-0000-00003E020000}"/>
    <cellStyle name="40% - Accent6 7" xfId="433" xr:uid="{00000000-0005-0000-0000-00003F020000}"/>
    <cellStyle name="60% - Accent1" xfId="47" builtinId="32" customBuiltin="1"/>
    <cellStyle name="60% - Accent2" xfId="51" builtinId="36" customBuiltin="1"/>
    <cellStyle name="60% - Accent3" xfId="55" builtinId="40" customBuiltin="1"/>
    <cellStyle name="60% - Accent4" xfId="59" builtinId="44" customBuiltin="1"/>
    <cellStyle name="60% - Accent5" xfId="63" builtinId="48" customBuiltin="1"/>
    <cellStyle name="60% - Accent6" xfId="67" builtinId="52" customBuiltin="1"/>
    <cellStyle name="Accent1" xfId="44" builtinId="29" customBuiltin="1"/>
    <cellStyle name="Accent2" xfId="48" builtinId="33" customBuiltin="1"/>
    <cellStyle name="Accent3" xfId="52" builtinId="37" customBuiltin="1"/>
    <cellStyle name="Accent4" xfId="56" builtinId="41" customBuiltin="1"/>
    <cellStyle name="Accent5" xfId="60" builtinId="45" customBuiltin="1"/>
    <cellStyle name="Accent6" xfId="64" builtinId="49" customBuiltin="1"/>
    <cellStyle name="Bad" xfId="34" builtinId="27" customBuiltin="1"/>
    <cellStyle name="Calculation" xfId="38" builtinId="22" customBuiltin="1"/>
    <cellStyle name="Check Cell" xfId="40" builtinId="23" customBuiltin="1"/>
    <cellStyle name="Comma" xfId="1" builtinId="3"/>
    <cellStyle name="Comma 10" xfId="76" xr:uid="{00000000-0005-0000-0000-000050020000}"/>
    <cellStyle name="Comma 10 2" xfId="105" xr:uid="{00000000-0005-0000-0000-000051020000}"/>
    <cellStyle name="Comma 10 2 2" xfId="197" xr:uid="{00000000-0005-0000-0000-000052020000}"/>
    <cellStyle name="Comma 10 2 2 2" xfId="375" xr:uid="{00000000-0005-0000-0000-000053020000}"/>
    <cellStyle name="Comma 10 2 2 2 2" xfId="1087" xr:uid="{00000000-0005-0000-0000-000054020000}"/>
    <cellStyle name="Comma 10 2 2 2 3" xfId="731" xr:uid="{00000000-0005-0000-0000-000055020000}"/>
    <cellStyle name="Comma 10 2 2 3" xfId="909" xr:uid="{00000000-0005-0000-0000-000056020000}"/>
    <cellStyle name="Comma 10 2 2 4" xfId="553" xr:uid="{00000000-0005-0000-0000-000057020000}"/>
    <cellStyle name="Comma 10 2 3" xfId="284" xr:uid="{00000000-0005-0000-0000-000058020000}"/>
    <cellStyle name="Comma 10 2 3 2" xfId="996" xr:uid="{00000000-0005-0000-0000-000059020000}"/>
    <cellStyle name="Comma 10 2 3 3" xfId="640" xr:uid="{00000000-0005-0000-0000-00005A020000}"/>
    <cellStyle name="Comma 10 2 4" xfId="818" xr:uid="{00000000-0005-0000-0000-00005B020000}"/>
    <cellStyle name="Comma 10 2 5" xfId="462" xr:uid="{00000000-0005-0000-0000-00005C020000}"/>
    <cellStyle name="Comma 10 3" xfId="131" xr:uid="{00000000-0005-0000-0000-00005D020000}"/>
    <cellStyle name="Comma 10 3 2" xfId="223" xr:uid="{00000000-0005-0000-0000-00005E020000}"/>
    <cellStyle name="Comma 10 3 2 2" xfId="401" xr:uid="{00000000-0005-0000-0000-00005F020000}"/>
    <cellStyle name="Comma 10 3 2 2 2" xfId="1113" xr:uid="{00000000-0005-0000-0000-000060020000}"/>
    <cellStyle name="Comma 10 3 2 2 3" xfId="757" xr:uid="{00000000-0005-0000-0000-000061020000}"/>
    <cellStyle name="Comma 10 3 2 3" xfId="935" xr:uid="{00000000-0005-0000-0000-000062020000}"/>
    <cellStyle name="Comma 10 3 2 4" xfId="579" xr:uid="{00000000-0005-0000-0000-000063020000}"/>
    <cellStyle name="Comma 10 3 3" xfId="310" xr:uid="{00000000-0005-0000-0000-000064020000}"/>
    <cellStyle name="Comma 10 3 3 2" xfId="1022" xr:uid="{00000000-0005-0000-0000-000065020000}"/>
    <cellStyle name="Comma 10 3 3 3" xfId="666" xr:uid="{00000000-0005-0000-0000-000066020000}"/>
    <cellStyle name="Comma 10 3 4" xfId="844" xr:uid="{00000000-0005-0000-0000-000067020000}"/>
    <cellStyle name="Comma 10 3 5" xfId="488" xr:uid="{00000000-0005-0000-0000-000068020000}"/>
    <cellStyle name="Comma 10 4" xfId="174" xr:uid="{00000000-0005-0000-0000-000069020000}"/>
    <cellStyle name="Comma 10 4 2" xfId="352" xr:uid="{00000000-0005-0000-0000-00006A020000}"/>
    <cellStyle name="Comma 10 4 2 2" xfId="1064" xr:uid="{00000000-0005-0000-0000-00006B020000}"/>
    <cellStyle name="Comma 10 4 2 3" xfId="708" xr:uid="{00000000-0005-0000-0000-00006C020000}"/>
    <cellStyle name="Comma 10 4 3" xfId="886" xr:uid="{00000000-0005-0000-0000-00006D020000}"/>
    <cellStyle name="Comma 10 4 4" xfId="530" xr:uid="{00000000-0005-0000-0000-00006E020000}"/>
    <cellStyle name="Comma 10 5" xfId="261" xr:uid="{00000000-0005-0000-0000-00006F020000}"/>
    <cellStyle name="Comma 10 5 2" xfId="973" xr:uid="{00000000-0005-0000-0000-000070020000}"/>
    <cellStyle name="Comma 10 5 3" xfId="617" xr:uid="{00000000-0005-0000-0000-000071020000}"/>
    <cellStyle name="Comma 10 6" xfId="795" xr:uid="{00000000-0005-0000-0000-000072020000}"/>
    <cellStyle name="Comma 10 7" xfId="439" xr:uid="{00000000-0005-0000-0000-000073020000}"/>
    <cellStyle name="Comma 11" xfId="146" xr:uid="{00000000-0005-0000-0000-000074020000}"/>
    <cellStyle name="Comma 11 2" xfId="325" xr:uid="{00000000-0005-0000-0000-000075020000}"/>
    <cellStyle name="Comma 11 2 2" xfId="1037" xr:uid="{00000000-0005-0000-0000-000076020000}"/>
    <cellStyle name="Comma 11 2 3" xfId="681" xr:uid="{00000000-0005-0000-0000-000077020000}"/>
    <cellStyle name="Comma 11 3" xfId="859" xr:uid="{00000000-0005-0000-0000-000078020000}"/>
    <cellStyle name="Comma 11 4" xfId="503" xr:uid="{00000000-0005-0000-0000-000079020000}"/>
    <cellStyle name="Comma 12" xfId="1133" xr:uid="{00000000-0005-0000-0000-00007A020000}"/>
    <cellStyle name="Comma 2" xfId="2" xr:uid="{00000000-0005-0000-0000-00007B020000}"/>
    <cellStyle name="Comma 2 2" xfId="3" xr:uid="{00000000-0005-0000-0000-00007C020000}"/>
    <cellStyle name="Comma 3" xfId="4" xr:uid="{00000000-0005-0000-0000-00007D020000}"/>
    <cellStyle name="Comma 4" xfId="5" xr:uid="{00000000-0005-0000-0000-00007E020000}"/>
    <cellStyle name="Comma 4 2" xfId="22" xr:uid="{00000000-0005-0000-0000-00007F020000}"/>
    <cellStyle name="Comma 5" xfId="6" xr:uid="{00000000-0005-0000-0000-000080020000}"/>
    <cellStyle name="Comma 6" xfId="21" xr:uid="{00000000-0005-0000-0000-000081020000}"/>
    <cellStyle name="Comma 7" xfId="26" xr:uid="{00000000-0005-0000-0000-000082020000}"/>
    <cellStyle name="Comma 7 2" xfId="84" xr:uid="{00000000-0005-0000-0000-000083020000}"/>
    <cellStyle name="Comma 7 2 2" xfId="178" xr:uid="{00000000-0005-0000-0000-000084020000}"/>
    <cellStyle name="Comma 7 2 2 2" xfId="356" xr:uid="{00000000-0005-0000-0000-000085020000}"/>
    <cellStyle name="Comma 7 2 2 2 2" xfId="1068" xr:uid="{00000000-0005-0000-0000-000086020000}"/>
    <cellStyle name="Comma 7 2 2 2 3" xfId="712" xr:uid="{00000000-0005-0000-0000-000087020000}"/>
    <cellStyle name="Comma 7 2 2 3" xfId="890" xr:uid="{00000000-0005-0000-0000-000088020000}"/>
    <cellStyle name="Comma 7 2 2 4" xfId="534" xr:uid="{00000000-0005-0000-0000-000089020000}"/>
    <cellStyle name="Comma 7 2 3" xfId="265" xr:uid="{00000000-0005-0000-0000-00008A020000}"/>
    <cellStyle name="Comma 7 2 3 2" xfId="977" xr:uid="{00000000-0005-0000-0000-00008B020000}"/>
    <cellStyle name="Comma 7 2 3 3" xfId="621" xr:uid="{00000000-0005-0000-0000-00008C020000}"/>
    <cellStyle name="Comma 7 2 4" xfId="799" xr:uid="{00000000-0005-0000-0000-00008D020000}"/>
    <cellStyle name="Comma 7 2 5" xfId="443" xr:uid="{00000000-0005-0000-0000-00008E020000}"/>
    <cellStyle name="Comma 7 3" xfId="132" xr:uid="{00000000-0005-0000-0000-00008F020000}"/>
    <cellStyle name="Comma 7 3 2" xfId="224" xr:uid="{00000000-0005-0000-0000-000090020000}"/>
    <cellStyle name="Comma 7 3 2 2" xfId="402" xr:uid="{00000000-0005-0000-0000-000091020000}"/>
    <cellStyle name="Comma 7 3 2 2 2" xfId="1114" xr:uid="{00000000-0005-0000-0000-000092020000}"/>
    <cellStyle name="Comma 7 3 2 2 3" xfId="758" xr:uid="{00000000-0005-0000-0000-000093020000}"/>
    <cellStyle name="Comma 7 3 2 3" xfId="936" xr:uid="{00000000-0005-0000-0000-000094020000}"/>
    <cellStyle name="Comma 7 3 2 4" xfId="580" xr:uid="{00000000-0005-0000-0000-000095020000}"/>
    <cellStyle name="Comma 7 3 3" xfId="311" xr:uid="{00000000-0005-0000-0000-000096020000}"/>
    <cellStyle name="Comma 7 3 3 2" xfId="1023" xr:uid="{00000000-0005-0000-0000-000097020000}"/>
    <cellStyle name="Comma 7 3 3 3" xfId="667" xr:uid="{00000000-0005-0000-0000-000098020000}"/>
    <cellStyle name="Comma 7 3 4" xfId="845" xr:uid="{00000000-0005-0000-0000-000099020000}"/>
    <cellStyle name="Comma 7 3 5" xfId="489" xr:uid="{00000000-0005-0000-0000-00009A020000}"/>
    <cellStyle name="Comma 7 4" xfId="150" xr:uid="{00000000-0005-0000-0000-00009B020000}"/>
    <cellStyle name="Comma 7 4 2" xfId="328" xr:uid="{00000000-0005-0000-0000-00009C020000}"/>
    <cellStyle name="Comma 7 4 2 2" xfId="1040" xr:uid="{00000000-0005-0000-0000-00009D020000}"/>
    <cellStyle name="Comma 7 4 2 3" xfId="684" xr:uid="{00000000-0005-0000-0000-00009E020000}"/>
    <cellStyle name="Comma 7 4 3" xfId="862" xr:uid="{00000000-0005-0000-0000-00009F020000}"/>
    <cellStyle name="Comma 7 4 4" xfId="506" xr:uid="{00000000-0005-0000-0000-0000A0020000}"/>
    <cellStyle name="Comma 7 5" xfId="155" xr:uid="{00000000-0005-0000-0000-0000A1020000}"/>
    <cellStyle name="Comma 7 5 2" xfId="333" xr:uid="{00000000-0005-0000-0000-0000A2020000}"/>
    <cellStyle name="Comma 7 5 2 2" xfId="1045" xr:uid="{00000000-0005-0000-0000-0000A3020000}"/>
    <cellStyle name="Comma 7 5 2 3" xfId="689" xr:uid="{00000000-0005-0000-0000-0000A4020000}"/>
    <cellStyle name="Comma 7 5 3" xfId="867" xr:uid="{00000000-0005-0000-0000-0000A5020000}"/>
    <cellStyle name="Comma 7 5 4" xfId="511" xr:uid="{00000000-0005-0000-0000-0000A6020000}"/>
    <cellStyle name="Comma 7 6" xfId="242" xr:uid="{00000000-0005-0000-0000-0000A7020000}"/>
    <cellStyle name="Comma 7 6 2" xfId="954" xr:uid="{00000000-0005-0000-0000-0000A8020000}"/>
    <cellStyle name="Comma 7 6 3" xfId="598" xr:uid="{00000000-0005-0000-0000-0000A9020000}"/>
    <cellStyle name="Comma 7 7" xfId="776" xr:uid="{00000000-0005-0000-0000-0000AA020000}"/>
    <cellStyle name="Comma 7 8" xfId="420" xr:uid="{00000000-0005-0000-0000-0000AB020000}"/>
    <cellStyle name="Comma 8" xfId="70" xr:uid="{00000000-0005-0000-0000-0000AC020000}"/>
    <cellStyle name="Comma 8 2" xfId="100" xr:uid="{00000000-0005-0000-0000-0000AD020000}"/>
    <cellStyle name="Comma 9" xfId="133" xr:uid="{00000000-0005-0000-0000-0000AE020000}"/>
    <cellStyle name="Comma 9 2" xfId="225" xr:uid="{00000000-0005-0000-0000-0000AF020000}"/>
    <cellStyle name="Comma 9 2 2" xfId="403" xr:uid="{00000000-0005-0000-0000-0000B0020000}"/>
    <cellStyle name="Comma 9 2 2 2" xfId="1115" xr:uid="{00000000-0005-0000-0000-0000B1020000}"/>
    <cellStyle name="Comma 9 2 2 3" xfId="759" xr:uid="{00000000-0005-0000-0000-0000B2020000}"/>
    <cellStyle name="Comma 9 2 3" xfId="937" xr:uid="{00000000-0005-0000-0000-0000B3020000}"/>
    <cellStyle name="Comma 9 2 4" xfId="581" xr:uid="{00000000-0005-0000-0000-0000B4020000}"/>
    <cellStyle name="Comma 9 3" xfId="312" xr:uid="{00000000-0005-0000-0000-0000B5020000}"/>
    <cellStyle name="Comma 9 3 2" xfId="1024" xr:uid="{00000000-0005-0000-0000-0000B6020000}"/>
    <cellStyle name="Comma 9 3 3" xfId="668" xr:uid="{00000000-0005-0000-0000-0000B7020000}"/>
    <cellStyle name="Comma 9 4" xfId="846" xr:uid="{00000000-0005-0000-0000-0000B8020000}"/>
    <cellStyle name="Comma 9 5" xfId="490" xr:uid="{00000000-0005-0000-0000-0000B9020000}"/>
    <cellStyle name="Comma0" xfId="7" xr:uid="{00000000-0005-0000-0000-0000BA020000}"/>
    <cellStyle name="Currency 2" xfId="8" xr:uid="{00000000-0005-0000-0000-0000BB020000}"/>
    <cellStyle name="Currency 3" xfId="27" xr:uid="{00000000-0005-0000-0000-0000BC020000}"/>
    <cellStyle name="Currency 3 2" xfId="85" xr:uid="{00000000-0005-0000-0000-0000BD020000}"/>
    <cellStyle name="Currency 3 2 2" xfId="179" xr:uid="{00000000-0005-0000-0000-0000BE020000}"/>
    <cellStyle name="Currency 3 2 2 2" xfId="357" xr:uid="{00000000-0005-0000-0000-0000BF020000}"/>
    <cellStyle name="Currency 3 2 2 2 2" xfId="1069" xr:uid="{00000000-0005-0000-0000-0000C0020000}"/>
    <cellStyle name="Currency 3 2 2 2 3" xfId="713" xr:uid="{00000000-0005-0000-0000-0000C1020000}"/>
    <cellStyle name="Currency 3 2 2 3" xfId="891" xr:uid="{00000000-0005-0000-0000-0000C2020000}"/>
    <cellStyle name="Currency 3 2 2 4" xfId="535" xr:uid="{00000000-0005-0000-0000-0000C3020000}"/>
    <cellStyle name="Currency 3 2 3" xfId="266" xr:uid="{00000000-0005-0000-0000-0000C4020000}"/>
    <cellStyle name="Currency 3 2 3 2" xfId="978" xr:uid="{00000000-0005-0000-0000-0000C5020000}"/>
    <cellStyle name="Currency 3 2 3 3" xfId="622" xr:uid="{00000000-0005-0000-0000-0000C6020000}"/>
    <cellStyle name="Currency 3 2 4" xfId="800" xr:uid="{00000000-0005-0000-0000-0000C7020000}"/>
    <cellStyle name="Currency 3 2 5" xfId="444" xr:uid="{00000000-0005-0000-0000-0000C8020000}"/>
    <cellStyle name="Currency 3 3" xfId="134" xr:uid="{00000000-0005-0000-0000-0000C9020000}"/>
    <cellStyle name="Currency 3 3 2" xfId="226" xr:uid="{00000000-0005-0000-0000-0000CA020000}"/>
    <cellStyle name="Currency 3 3 2 2" xfId="404" xr:uid="{00000000-0005-0000-0000-0000CB020000}"/>
    <cellStyle name="Currency 3 3 2 2 2" xfId="1116" xr:uid="{00000000-0005-0000-0000-0000CC020000}"/>
    <cellStyle name="Currency 3 3 2 2 3" xfId="760" xr:uid="{00000000-0005-0000-0000-0000CD020000}"/>
    <cellStyle name="Currency 3 3 2 3" xfId="938" xr:uid="{00000000-0005-0000-0000-0000CE020000}"/>
    <cellStyle name="Currency 3 3 2 4" xfId="582" xr:uid="{00000000-0005-0000-0000-0000CF020000}"/>
    <cellStyle name="Currency 3 3 3" xfId="313" xr:uid="{00000000-0005-0000-0000-0000D0020000}"/>
    <cellStyle name="Currency 3 3 3 2" xfId="1025" xr:uid="{00000000-0005-0000-0000-0000D1020000}"/>
    <cellStyle name="Currency 3 3 3 3" xfId="669" xr:uid="{00000000-0005-0000-0000-0000D2020000}"/>
    <cellStyle name="Currency 3 3 4" xfId="847" xr:uid="{00000000-0005-0000-0000-0000D3020000}"/>
    <cellStyle name="Currency 3 3 5" xfId="491" xr:uid="{00000000-0005-0000-0000-0000D4020000}"/>
    <cellStyle name="Currency 3 4" xfId="151" xr:uid="{00000000-0005-0000-0000-0000D5020000}"/>
    <cellStyle name="Currency 3 4 2" xfId="329" xr:uid="{00000000-0005-0000-0000-0000D6020000}"/>
    <cellStyle name="Currency 3 4 2 2" xfId="1041" xr:uid="{00000000-0005-0000-0000-0000D7020000}"/>
    <cellStyle name="Currency 3 4 2 3" xfId="685" xr:uid="{00000000-0005-0000-0000-0000D8020000}"/>
    <cellStyle name="Currency 3 4 3" xfId="863" xr:uid="{00000000-0005-0000-0000-0000D9020000}"/>
    <cellStyle name="Currency 3 4 4" xfId="507" xr:uid="{00000000-0005-0000-0000-0000DA020000}"/>
    <cellStyle name="Currency 3 5" xfId="156" xr:uid="{00000000-0005-0000-0000-0000DB020000}"/>
    <cellStyle name="Currency 3 5 2" xfId="334" xr:uid="{00000000-0005-0000-0000-0000DC020000}"/>
    <cellStyle name="Currency 3 5 2 2" xfId="1046" xr:uid="{00000000-0005-0000-0000-0000DD020000}"/>
    <cellStyle name="Currency 3 5 2 3" xfId="690" xr:uid="{00000000-0005-0000-0000-0000DE020000}"/>
    <cellStyle name="Currency 3 5 3" xfId="868" xr:uid="{00000000-0005-0000-0000-0000DF020000}"/>
    <cellStyle name="Currency 3 5 4" xfId="512" xr:uid="{00000000-0005-0000-0000-0000E0020000}"/>
    <cellStyle name="Currency 3 6" xfId="243" xr:uid="{00000000-0005-0000-0000-0000E1020000}"/>
    <cellStyle name="Currency 3 6 2" xfId="955" xr:uid="{00000000-0005-0000-0000-0000E2020000}"/>
    <cellStyle name="Currency 3 6 3" xfId="599" xr:uid="{00000000-0005-0000-0000-0000E3020000}"/>
    <cellStyle name="Currency 3 7" xfId="777" xr:uid="{00000000-0005-0000-0000-0000E4020000}"/>
    <cellStyle name="Currency 3 8" xfId="421" xr:uid="{00000000-0005-0000-0000-0000E5020000}"/>
    <cellStyle name="Currency0" xfId="9" xr:uid="{00000000-0005-0000-0000-0000E6020000}"/>
    <cellStyle name="Date" xfId="15" xr:uid="{00000000-0005-0000-0000-0000E7020000}"/>
    <cellStyle name="Explanatory Text" xfId="42" builtinId="53" customBuiltin="1"/>
    <cellStyle name="Fixed" xfId="16" xr:uid="{00000000-0005-0000-0000-0000E9020000}"/>
    <cellStyle name="Good" xfId="33" builtinId="26" customBuiltin="1"/>
    <cellStyle name="Heading 1" xfId="29" builtinId="16" customBuiltin="1"/>
    <cellStyle name="Heading 2" xfId="30" builtinId="17" customBuiltin="1"/>
    <cellStyle name="Heading 3" xfId="31" builtinId="18" customBuiltin="1"/>
    <cellStyle name="Heading 4" xfId="32" builtinId="19" customBuiltin="1"/>
    <cellStyle name="Heading1" xfId="17" xr:uid="{00000000-0005-0000-0000-0000EF020000}"/>
    <cellStyle name="Heading2" xfId="18" xr:uid="{00000000-0005-0000-0000-0000F0020000}"/>
    <cellStyle name="Hyperlink" xfId="10" builtinId="8"/>
    <cellStyle name="Input" xfId="36" builtinId="20" customBuiltin="1"/>
    <cellStyle name="Linked Cell" xfId="39" builtinId="24" customBuiltin="1"/>
    <cellStyle name="Neutral" xfId="35" builtinId="28" customBuiltin="1"/>
    <cellStyle name="Normal" xfId="0" builtinId="0"/>
    <cellStyle name="Normal 10" xfId="78" xr:uid="{00000000-0005-0000-0000-0000F6020000}"/>
    <cellStyle name="Normal 11" xfId="74" xr:uid="{00000000-0005-0000-0000-0000F7020000}"/>
    <cellStyle name="Normal 11 2" xfId="103" xr:uid="{00000000-0005-0000-0000-0000F8020000}"/>
    <cellStyle name="Normal 11 2 2" xfId="195" xr:uid="{00000000-0005-0000-0000-0000F9020000}"/>
    <cellStyle name="Normal 11 2 2 2" xfId="373" xr:uid="{00000000-0005-0000-0000-0000FA020000}"/>
    <cellStyle name="Normal 11 2 2 2 2" xfId="1085" xr:uid="{00000000-0005-0000-0000-0000FB020000}"/>
    <cellStyle name="Normal 11 2 2 2 3" xfId="729" xr:uid="{00000000-0005-0000-0000-0000FC020000}"/>
    <cellStyle name="Normal 11 2 2 3" xfId="907" xr:uid="{00000000-0005-0000-0000-0000FD020000}"/>
    <cellStyle name="Normal 11 2 2 4" xfId="551" xr:uid="{00000000-0005-0000-0000-0000FE020000}"/>
    <cellStyle name="Normal 11 2 3" xfId="282" xr:uid="{00000000-0005-0000-0000-0000FF020000}"/>
    <cellStyle name="Normal 11 2 3 2" xfId="994" xr:uid="{00000000-0005-0000-0000-000000030000}"/>
    <cellStyle name="Normal 11 2 3 3" xfId="638" xr:uid="{00000000-0005-0000-0000-000001030000}"/>
    <cellStyle name="Normal 11 2 4" xfId="816" xr:uid="{00000000-0005-0000-0000-000002030000}"/>
    <cellStyle name="Normal 11 2 5" xfId="460" xr:uid="{00000000-0005-0000-0000-000003030000}"/>
    <cellStyle name="Normal 11 3" xfId="135" xr:uid="{00000000-0005-0000-0000-000004030000}"/>
    <cellStyle name="Normal 11 3 2" xfId="227" xr:uid="{00000000-0005-0000-0000-000005030000}"/>
    <cellStyle name="Normal 11 3 2 2" xfId="405" xr:uid="{00000000-0005-0000-0000-000006030000}"/>
    <cellStyle name="Normal 11 3 2 2 2" xfId="1117" xr:uid="{00000000-0005-0000-0000-000007030000}"/>
    <cellStyle name="Normal 11 3 2 2 3" xfId="761" xr:uid="{00000000-0005-0000-0000-000008030000}"/>
    <cellStyle name="Normal 11 3 2 3" xfId="939" xr:uid="{00000000-0005-0000-0000-000009030000}"/>
    <cellStyle name="Normal 11 3 2 4" xfId="583" xr:uid="{00000000-0005-0000-0000-00000A030000}"/>
    <cellStyle name="Normal 11 3 3" xfId="314" xr:uid="{00000000-0005-0000-0000-00000B030000}"/>
    <cellStyle name="Normal 11 3 3 2" xfId="1026" xr:uid="{00000000-0005-0000-0000-00000C030000}"/>
    <cellStyle name="Normal 11 3 3 3" xfId="670" xr:uid="{00000000-0005-0000-0000-00000D030000}"/>
    <cellStyle name="Normal 11 3 4" xfId="848" xr:uid="{00000000-0005-0000-0000-00000E030000}"/>
    <cellStyle name="Normal 11 3 5" xfId="492" xr:uid="{00000000-0005-0000-0000-00000F030000}"/>
    <cellStyle name="Normal 11 4" xfId="172" xr:uid="{00000000-0005-0000-0000-000010030000}"/>
    <cellStyle name="Normal 11 4 2" xfId="350" xr:uid="{00000000-0005-0000-0000-000011030000}"/>
    <cellStyle name="Normal 11 4 2 2" xfId="1062" xr:uid="{00000000-0005-0000-0000-000012030000}"/>
    <cellStyle name="Normal 11 4 2 3" xfId="706" xr:uid="{00000000-0005-0000-0000-000013030000}"/>
    <cellStyle name="Normal 11 4 3" xfId="884" xr:uid="{00000000-0005-0000-0000-000014030000}"/>
    <cellStyle name="Normal 11 4 4" xfId="528" xr:uid="{00000000-0005-0000-0000-000015030000}"/>
    <cellStyle name="Normal 11 5" xfId="259" xr:uid="{00000000-0005-0000-0000-000016030000}"/>
    <cellStyle name="Normal 11 5 2" xfId="971" xr:uid="{00000000-0005-0000-0000-000017030000}"/>
    <cellStyle name="Normal 11 5 3" xfId="615" xr:uid="{00000000-0005-0000-0000-000018030000}"/>
    <cellStyle name="Normal 11 6" xfId="793" xr:uid="{00000000-0005-0000-0000-000019030000}"/>
    <cellStyle name="Normal 11 7" xfId="437" xr:uid="{00000000-0005-0000-0000-00001A030000}"/>
    <cellStyle name="Normal 12" xfId="136" xr:uid="{00000000-0005-0000-0000-00001B030000}"/>
    <cellStyle name="Normal 12 2" xfId="228" xr:uid="{00000000-0005-0000-0000-00001C030000}"/>
    <cellStyle name="Normal 12 2 2" xfId="406" xr:uid="{00000000-0005-0000-0000-00001D030000}"/>
    <cellStyle name="Normal 12 2 2 2" xfId="1118" xr:uid="{00000000-0005-0000-0000-00001E030000}"/>
    <cellStyle name="Normal 12 2 2 3" xfId="762" xr:uid="{00000000-0005-0000-0000-00001F030000}"/>
    <cellStyle name="Normal 12 2 3" xfId="940" xr:uid="{00000000-0005-0000-0000-000020030000}"/>
    <cellStyle name="Normal 12 2 4" xfId="584" xr:uid="{00000000-0005-0000-0000-000021030000}"/>
    <cellStyle name="Normal 12 3" xfId="237" xr:uid="{00000000-0005-0000-0000-000022030000}"/>
    <cellStyle name="Normal 12 3 2" xfId="416" xr:uid="{00000000-0005-0000-0000-000023030000}"/>
    <cellStyle name="Normal 12 3 2 2" xfId="1128" xr:uid="{00000000-0005-0000-0000-000024030000}"/>
    <cellStyle name="Normal 12 3 2 3" xfId="772" xr:uid="{00000000-0005-0000-0000-000025030000}"/>
    <cellStyle name="Normal 12 3 3" xfId="949" xr:uid="{00000000-0005-0000-0000-000026030000}"/>
    <cellStyle name="Normal 12 3 4" xfId="593" xr:uid="{00000000-0005-0000-0000-000027030000}"/>
    <cellStyle name="Normal 12 4" xfId="315" xr:uid="{00000000-0005-0000-0000-000028030000}"/>
    <cellStyle name="Normal 12 4 2" xfId="1027" xr:uid="{00000000-0005-0000-0000-000029030000}"/>
    <cellStyle name="Normal 12 4 3" xfId="671" xr:uid="{00000000-0005-0000-0000-00002A030000}"/>
    <cellStyle name="Normal 12 5" xfId="849" xr:uid="{00000000-0005-0000-0000-00002B030000}"/>
    <cellStyle name="Normal 12 6" xfId="493" xr:uid="{00000000-0005-0000-0000-00002C030000}"/>
    <cellStyle name="Normal 12 7" xfId="1131" xr:uid="{00000000-0005-0000-0000-00002D030000}"/>
    <cellStyle name="Normal 12 7 2" xfId="1136" xr:uid="{00000000-0005-0000-0000-00002E030000}"/>
    <cellStyle name="Normal 13" xfId="145" xr:uid="{00000000-0005-0000-0000-00002F030000}"/>
    <cellStyle name="Normal 13 2" xfId="324" xr:uid="{00000000-0005-0000-0000-000030030000}"/>
    <cellStyle name="Normal 13 2 2" xfId="1036" xr:uid="{00000000-0005-0000-0000-000031030000}"/>
    <cellStyle name="Normal 13 2 3" xfId="680" xr:uid="{00000000-0005-0000-0000-000032030000}"/>
    <cellStyle name="Normal 13 3" xfId="858" xr:uid="{00000000-0005-0000-0000-000033030000}"/>
    <cellStyle name="Normal 13 4" xfId="502" xr:uid="{00000000-0005-0000-0000-000034030000}"/>
    <cellStyle name="Normal 14" xfId="238" xr:uid="{00000000-0005-0000-0000-000035030000}"/>
    <cellStyle name="Normal 14 2" xfId="415" xr:uid="{00000000-0005-0000-0000-000036030000}"/>
    <cellStyle name="Normal 14 2 2" xfId="1127" xr:uid="{00000000-0005-0000-0000-000037030000}"/>
    <cellStyle name="Normal 14 2 3" xfId="771" xr:uid="{00000000-0005-0000-0000-000038030000}"/>
    <cellStyle name="Normal 14 3" xfId="950" xr:uid="{00000000-0005-0000-0000-000039030000}"/>
    <cellStyle name="Normal 14 4" xfId="594" xr:uid="{00000000-0005-0000-0000-00003A030000}"/>
    <cellStyle name="Normal 15" xfId="1130" xr:uid="{00000000-0005-0000-0000-00003B030000}"/>
    <cellStyle name="Normal 15 2" xfId="1135" xr:uid="{00000000-0005-0000-0000-00003C030000}"/>
    <cellStyle name="Normal 2" xfId="11" xr:uid="{00000000-0005-0000-0000-00003D030000}"/>
    <cellStyle name="Normal 3" xfId="12" xr:uid="{00000000-0005-0000-0000-00003E030000}"/>
    <cellStyle name="Normal 4" xfId="13" xr:uid="{00000000-0005-0000-0000-00003F030000}"/>
    <cellStyle name="Normal 5" xfId="20" xr:uid="{00000000-0005-0000-0000-000040030000}"/>
    <cellStyle name="Normal 5 2" xfId="81" xr:uid="{00000000-0005-0000-0000-000041030000}"/>
    <cellStyle name="Normal 6" xfId="19" xr:uid="{00000000-0005-0000-0000-000042030000}"/>
    <cellStyle name="Normal 6 2" xfId="80" xr:uid="{00000000-0005-0000-0000-000043030000}"/>
    <cellStyle name="Normal 6 2 2" xfId="176" xr:uid="{00000000-0005-0000-0000-000044030000}"/>
    <cellStyle name="Normal 6 2 2 2" xfId="354" xr:uid="{00000000-0005-0000-0000-000045030000}"/>
    <cellStyle name="Normal 6 2 2 2 2" xfId="1066" xr:uid="{00000000-0005-0000-0000-000046030000}"/>
    <cellStyle name="Normal 6 2 2 2 3" xfId="710" xr:uid="{00000000-0005-0000-0000-000047030000}"/>
    <cellStyle name="Normal 6 2 2 3" xfId="888" xr:uid="{00000000-0005-0000-0000-000048030000}"/>
    <cellStyle name="Normal 6 2 2 4" xfId="532" xr:uid="{00000000-0005-0000-0000-000049030000}"/>
    <cellStyle name="Normal 6 2 3" xfId="263" xr:uid="{00000000-0005-0000-0000-00004A030000}"/>
    <cellStyle name="Normal 6 2 3 2" xfId="975" xr:uid="{00000000-0005-0000-0000-00004B030000}"/>
    <cellStyle name="Normal 6 2 3 3" xfId="619" xr:uid="{00000000-0005-0000-0000-00004C030000}"/>
    <cellStyle name="Normal 6 2 4" xfId="797" xr:uid="{00000000-0005-0000-0000-00004D030000}"/>
    <cellStyle name="Normal 6 2 5" xfId="441" xr:uid="{00000000-0005-0000-0000-00004E030000}"/>
    <cellStyle name="Normal 6 3" xfId="137" xr:uid="{00000000-0005-0000-0000-00004F030000}"/>
    <cellStyle name="Normal 6 3 2" xfId="229" xr:uid="{00000000-0005-0000-0000-000050030000}"/>
    <cellStyle name="Normal 6 3 2 2" xfId="407" xr:uid="{00000000-0005-0000-0000-000051030000}"/>
    <cellStyle name="Normal 6 3 2 2 2" xfId="1119" xr:uid="{00000000-0005-0000-0000-000052030000}"/>
    <cellStyle name="Normal 6 3 2 2 3" xfId="763" xr:uid="{00000000-0005-0000-0000-000053030000}"/>
    <cellStyle name="Normal 6 3 2 3" xfId="941" xr:uid="{00000000-0005-0000-0000-000054030000}"/>
    <cellStyle name="Normal 6 3 2 4" xfId="585" xr:uid="{00000000-0005-0000-0000-000055030000}"/>
    <cellStyle name="Normal 6 3 3" xfId="316" xr:uid="{00000000-0005-0000-0000-000056030000}"/>
    <cellStyle name="Normal 6 3 3 2" xfId="1028" xr:uid="{00000000-0005-0000-0000-000057030000}"/>
    <cellStyle name="Normal 6 3 3 3" xfId="672" xr:uid="{00000000-0005-0000-0000-000058030000}"/>
    <cellStyle name="Normal 6 3 4" xfId="850" xr:uid="{00000000-0005-0000-0000-000059030000}"/>
    <cellStyle name="Normal 6 3 5" xfId="494" xr:uid="{00000000-0005-0000-0000-00005A030000}"/>
    <cellStyle name="Normal 6 4" xfId="148" xr:uid="{00000000-0005-0000-0000-00005B030000}"/>
    <cellStyle name="Normal 6 4 2" xfId="326" xr:uid="{00000000-0005-0000-0000-00005C030000}"/>
    <cellStyle name="Normal 6 4 2 2" xfId="1038" xr:uid="{00000000-0005-0000-0000-00005D030000}"/>
    <cellStyle name="Normal 6 4 2 3" xfId="682" xr:uid="{00000000-0005-0000-0000-00005E030000}"/>
    <cellStyle name="Normal 6 4 3" xfId="860" xr:uid="{00000000-0005-0000-0000-00005F030000}"/>
    <cellStyle name="Normal 6 4 4" xfId="504" xr:uid="{00000000-0005-0000-0000-000060030000}"/>
    <cellStyle name="Normal 6 5" xfId="153" xr:uid="{00000000-0005-0000-0000-000061030000}"/>
    <cellStyle name="Normal 6 5 2" xfId="331" xr:uid="{00000000-0005-0000-0000-000062030000}"/>
    <cellStyle name="Normal 6 5 2 2" xfId="1043" xr:uid="{00000000-0005-0000-0000-000063030000}"/>
    <cellStyle name="Normal 6 5 2 3" xfId="687" xr:uid="{00000000-0005-0000-0000-000064030000}"/>
    <cellStyle name="Normal 6 5 3" xfId="865" xr:uid="{00000000-0005-0000-0000-000065030000}"/>
    <cellStyle name="Normal 6 5 4" xfId="509" xr:uid="{00000000-0005-0000-0000-000066030000}"/>
    <cellStyle name="Normal 6 6" xfId="240" xr:uid="{00000000-0005-0000-0000-000067030000}"/>
    <cellStyle name="Normal 6 6 2" xfId="952" xr:uid="{00000000-0005-0000-0000-000068030000}"/>
    <cellStyle name="Normal 6 6 3" xfId="596" xr:uid="{00000000-0005-0000-0000-000069030000}"/>
    <cellStyle name="Normal 6 7" xfId="774" xr:uid="{00000000-0005-0000-0000-00006A030000}"/>
    <cellStyle name="Normal 6 8" xfId="418" xr:uid="{00000000-0005-0000-0000-00006B030000}"/>
    <cellStyle name="Normal 7" xfId="25" xr:uid="{00000000-0005-0000-0000-00006C030000}"/>
    <cellStyle name="Normal 7 2" xfId="83" xr:uid="{00000000-0005-0000-0000-00006D030000}"/>
    <cellStyle name="Normal 7 2 2" xfId="177" xr:uid="{00000000-0005-0000-0000-00006E030000}"/>
    <cellStyle name="Normal 7 2 2 2" xfId="355" xr:uid="{00000000-0005-0000-0000-00006F030000}"/>
    <cellStyle name="Normal 7 2 2 2 2" xfId="1067" xr:uid="{00000000-0005-0000-0000-000070030000}"/>
    <cellStyle name="Normal 7 2 2 2 3" xfId="711" xr:uid="{00000000-0005-0000-0000-000071030000}"/>
    <cellStyle name="Normal 7 2 2 3" xfId="889" xr:uid="{00000000-0005-0000-0000-000072030000}"/>
    <cellStyle name="Normal 7 2 2 4" xfId="533" xr:uid="{00000000-0005-0000-0000-000073030000}"/>
    <cellStyle name="Normal 7 2 3" xfId="264" xr:uid="{00000000-0005-0000-0000-000074030000}"/>
    <cellStyle name="Normal 7 2 3 2" xfId="976" xr:uid="{00000000-0005-0000-0000-000075030000}"/>
    <cellStyle name="Normal 7 2 3 3" xfId="620" xr:uid="{00000000-0005-0000-0000-000076030000}"/>
    <cellStyle name="Normal 7 2 4" xfId="798" xr:uid="{00000000-0005-0000-0000-000077030000}"/>
    <cellStyle name="Normal 7 2 5" xfId="442" xr:uid="{00000000-0005-0000-0000-000078030000}"/>
    <cellStyle name="Normal 7 3" xfId="138" xr:uid="{00000000-0005-0000-0000-000079030000}"/>
    <cellStyle name="Normal 7 3 2" xfId="230" xr:uid="{00000000-0005-0000-0000-00007A030000}"/>
    <cellStyle name="Normal 7 3 2 2" xfId="408" xr:uid="{00000000-0005-0000-0000-00007B030000}"/>
    <cellStyle name="Normal 7 3 2 2 2" xfId="1120" xr:uid="{00000000-0005-0000-0000-00007C030000}"/>
    <cellStyle name="Normal 7 3 2 2 3" xfId="764" xr:uid="{00000000-0005-0000-0000-00007D030000}"/>
    <cellStyle name="Normal 7 3 2 3" xfId="942" xr:uid="{00000000-0005-0000-0000-00007E030000}"/>
    <cellStyle name="Normal 7 3 2 4" xfId="586" xr:uid="{00000000-0005-0000-0000-00007F030000}"/>
    <cellStyle name="Normal 7 3 3" xfId="317" xr:uid="{00000000-0005-0000-0000-000080030000}"/>
    <cellStyle name="Normal 7 3 3 2" xfId="1029" xr:uid="{00000000-0005-0000-0000-000081030000}"/>
    <cellStyle name="Normal 7 3 3 3" xfId="673" xr:uid="{00000000-0005-0000-0000-000082030000}"/>
    <cellStyle name="Normal 7 3 4" xfId="851" xr:uid="{00000000-0005-0000-0000-000083030000}"/>
    <cellStyle name="Normal 7 3 5" xfId="495" xr:uid="{00000000-0005-0000-0000-000084030000}"/>
    <cellStyle name="Normal 7 4" xfId="149" xr:uid="{00000000-0005-0000-0000-000085030000}"/>
    <cellStyle name="Normal 7 4 2" xfId="327" xr:uid="{00000000-0005-0000-0000-000086030000}"/>
    <cellStyle name="Normal 7 4 2 2" xfId="1039" xr:uid="{00000000-0005-0000-0000-000087030000}"/>
    <cellStyle name="Normal 7 4 2 3" xfId="683" xr:uid="{00000000-0005-0000-0000-000088030000}"/>
    <cellStyle name="Normal 7 4 3" xfId="861" xr:uid="{00000000-0005-0000-0000-000089030000}"/>
    <cellStyle name="Normal 7 4 4" xfId="505" xr:uid="{00000000-0005-0000-0000-00008A030000}"/>
    <cellStyle name="Normal 7 5" xfId="154" xr:uid="{00000000-0005-0000-0000-00008B030000}"/>
    <cellStyle name="Normal 7 5 2" xfId="332" xr:uid="{00000000-0005-0000-0000-00008C030000}"/>
    <cellStyle name="Normal 7 5 2 2" xfId="1044" xr:uid="{00000000-0005-0000-0000-00008D030000}"/>
    <cellStyle name="Normal 7 5 2 3" xfId="688" xr:uid="{00000000-0005-0000-0000-00008E030000}"/>
    <cellStyle name="Normal 7 5 3" xfId="866" xr:uid="{00000000-0005-0000-0000-00008F030000}"/>
    <cellStyle name="Normal 7 5 4" xfId="510" xr:uid="{00000000-0005-0000-0000-000090030000}"/>
    <cellStyle name="Normal 7 6" xfId="241" xr:uid="{00000000-0005-0000-0000-000091030000}"/>
    <cellStyle name="Normal 7 6 2" xfId="953" xr:uid="{00000000-0005-0000-0000-000092030000}"/>
    <cellStyle name="Normal 7 6 3" xfId="597" xr:uid="{00000000-0005-0000-0000-000093030000}"/>
    <cellStyle name="Normal 7 7" xfId="775" xr:uid="{00000000-0005-0000-0000-000094030000}"/>
    <cellStyle name="Normal 7 8" xfId="419" xr:uid="{00000000-0005-0000-0000-000095030000}"/>
    <cellStyle name="Normal 8" xfId="68" xr:uid="{00000000-0005-0000-0000-000096030000}"/>
    <cellStyle name="Normal 8 2" xfId="75" xr:uid="{00000000-0005-0000-0000-000097030000}"/>
    <cellStyle name="Normal 8 2 2" xfId="104" xr:uid="{00000000-0005-0000-0000-000098030000}"/>
    <cellStyle name="Normal 8 2 2 2" xfId="196" xr:uid="{00000000-0005-0000-0000-000099030000}"/>
    <cellStyle name="Normal 8 2 2 2 2" xfId="374" xr:uid="{00000000-0005-0000-0000-00009A030000}"/>
    <cellStyle name="Normal 8 2 2 2 2 2" xfId="1086" xr:uid="{00000000-0005-0000-0000-00009B030000}"/>
    <cellStyle name="Normal 8 2 2 2 2 3" xfId="730" xr:uid="{00000000-0005-0000-0000-00009C030000}"/>
    <cellStyle name="Normal 8 2 2 2 3" xfId="908" xr:uid="{00000000-0005-0000-0000-00009D030000}"/>
    <cellStyle name="Normal 8 2 2 2 4" xfId="552" xr:uid="{00000000-0005-0000-0000-00009E030000}"/>
    <cellStyle name="Normal 8 2 2 3" xfId="283" xr:uid="{00000000-0005-0000-0000-00009F030000}"/>
    <cellStyle name="Normal 8 2 2 3 2" xfId="995" xr:uid="{00000000-0005-0000-0000-0000A0030000}"/>
    <cellStyle name="Normal 8 2 2 3 3" xfId="639" xr:uid="{00000000-0005-0000-0000-0000A1030000}"/>
    <cellStyle name="Normal 8 2 2 4" xfId="817" xr:uid="{00000000-0005-0000-0000-0000A2030000}"/>
    <cellStyle name="Normal 8 2 2 5" xfId="461" xr:uid="{00000000-0005-0000-0000-0000A3030000}"/>
    <cellStyle name="Normal 8 2 3" xfId="140" xr:uid="{00000000-0005-0000-0000-0000A4030000}"/>
    <cellStyle name="Normal 8 2 3 2" xfId="232" xr:uid="{00000000-0005-0000-0000-0000A5030000}"/>
    <cellStyle name="Normal 8 2 3 2 2" xfId="410" xr:uid="{00000000-0005-0000-0000-0000A6030000}"/>
    <cellStyle name="Normal 8 2 3 2 2 2" xfId="1122" xr:uid="{00000000-0005-0000-0000-0000A7030000}"/>
    <cellStyle name="Normal 8 2 3 2 2 3" xfId="766" xr:uid="{00000000-0005-0000-0000-0000A8030000}"/>
    <cellStyle name="Normal 8 2 3 2 3" xfId="944" xr:uid="{00000000-0005-0000-0000-0000A9030000}"/>
    <cellStyle name="Normal 8 2 3 2 4" xfId="588" xr:uid="{00000000-0005-0000-0000-0000AA030000}"/>
    <cellStyle name="Normal 8 2 3 3" xfId="319" xr:uid="{00000000-0005-0000-0000-0000AB030000}"/>
    <cellStyle name="Normal 8 2 3 3 2" xfId="1031" xr:uid="{00000000-0005-0000-0000-0000AC030000}"/>
    <cellStyle name="Normal 8 2 3 3 3" xfId="675" xr:uid="{00000000-0005-0000-0000-0000AD030000}"/>
    <cellStyle name="Normal 8 2 3 4" xfId="853" xr:uid="{00000000-0005-0000-0000-0000AE030000}"/>
    <cellStyle name="Normal 8 2 3 5" xfId="497" xr:uid="{00000000-0005-0000-0000-0000AF030000}"/>
    <cellStyle name="Normal 8 2 4" xfId="173" xr:uid="{00000000-0005-0000-0000-0000B0030000}"/>
    <cellStyle name="Normal 8 2 4 2" xfId="351" xr:uid="{00000000-0005-0000-0000-0000B1030000}"/>
    <cellStyle name="Normal 8 2 4 2 2" xfId="1063" xr:uid="{00000000-0005-0000-0000-0000B2030000}"/>
    <cellStyle name="Normal 8 2 4 2 3" xfId="707" xr:uid="{00000000-0005-0000-0000-0000B3030000}"/>
    <cellStyle name="Normal 8 2 4 3" xfId="885" xr:uid="{00000000-0005-0000-0000-0000B4030000}"/>
    <cellStyle name="Normal 8 2 4 4" xfId="529" xr:uid="{00000000-0005-0000-0000-0000B5030000}"/>
    <cellStyle name="Normal 8 2 5" xfId="239" xr:uid="{00000000-0005-0000-0000-0000B6030000}"/>
    <cellStyle name="Normal 8 2 5 2" xfId="417" xr:uid="{00000000-0005-0000-0000-0000B7030000}"/>
    <cellStyle name="Normal 8 2 5 2 2" xfId="1129" xr:uid="{00000000-0005-0000-0000-0000B8030000}"/>
    <cellStyle name="Normal 8 2 5 2 3" xfId="773" xr:uid="{00000000-0005-0000-0000-0000B9030000}"/>
    <cellStyle name="Normal 8 2 5 3" xfId="951" xr:uid="{00000000-0005-0000-0000-0000BA030000}"/>
    <cellStyle name="Normal 8 2 5 4" xfId="595" xr:uid="{00000000-0005-0000-0000-0000BB030000}"/>
    <cellStyle name="Normal 8 2 6" xfId="260" xr:uid="{00000000-0005-0000-0000-0000BC030000}"/>
    <cellStyle name="Normal 8 2 6 2" xfId="972" xr:uid="{00000000-0005-0000-0000-0000BD030000}"/>
    <cellStyle name="Normal 8 2 6 3" xfId="616" xr:uid="{00000000-0005-0000-0000-0000BE030000}"/>
    <cellStyle name="Normal 8 2 7" xfId="794" xr:uid="{00000000-0005-0000-0000-0000BF030000}"/>
    <cellStyle name="Normal 8 2 8" xfId="438" xr:uid="{00000000-0005-0000-0000-0000C0030000}"/>
    <cellStyle name="Normal 8 2 9" xfId="1132" xr:uid="{00000000-0005-0000-0000-0000C1030000}"/>
    <cellStyle name="Normal 8 2 9 2" xfId="1137" xr:uid="{00000000-0005-0000-0000-0000C2030000}"/>
    <cellStyle name="Normal 8 3" xfId="98" xr:uid="{00000000-0005-0000-0000-0000C3030000}"/>
    <cellStyle name="Normal 8 3 2" xfId="192" xr:uid="{00000000-0005-0000-0000-0000C4030000}"/>
    <cellStyle name="Normal 8 3 2 2" xfId="370" xr:uid="{00000000-0005-0000-0000-0000C5030000}"/>
    <cellStyle name="Normal 8 3 2 2 2" xfId="1082" xr:uid="{00000000-0005-0000-0000-0000C6030000}"/>
    <cellStyle name="Normal 8 3 2 2 3" xfId="726" xr:uid="{00000000-0005-0000-0000-0000C7030000}"/>
    <cellStyle name="Normal 8 3 2 3" xfId="904" xr:uid="{00000000-0005-0000-0000-0000C8030000}"/>
    <cellStyle name="Normal 8 3 2 4" xfId="548" xr:uid="{00000000-0005-0000-0000-0000C9030000}"/>
    <cellStyle name="Normal 8 3 3" xfId="279" xr:uid="{00000000-0005-0000-0000-0000CA030000}"/>
    <cellStyle name="Normal 8 3 3 2" xfId="991" xr:uid="{00000000-0005-0000-0000-0000CB030000}"/>
    <cellStyle name="Normal 8 3 3 3" xfId="635" xr:uid="{00000000-0005-0000-0000-0000CC030000}"/>
    <cellStyle name="Normal 8 3 4" xfId="813" xr:uid="{00000000-0005-0000-0000-0000CD030000}"/>
    <cellStyle name="Normal 8 3 5" xfId="457" xr:uid="{00000000-0005-0000-0000-0000CE030000}"/>
    <cellStyle name="Normal 8 4" xfId="139" xr:uid="{00000000-0005-0000-0000-0000CF030000}"/>
    <cellStyle name="Normal 8 4 2" xfId="231" xr:uid="{00000000-0005-0000-0000-0000D0030000}"/>
    <cellStyle name="Normal 8 4 2 2" xfId="409" xr:uid="{00000000-0005-0000-0000-0000D1030000}"/>
    <cellStyle name="Normal 8 4 2 2 2" xfId="1121" xr:uid="{00000000-0005-0000-0000-0000D2030000}"/>
    <cellStyle name="Normal 8 4 2 2 3" xfId="765" xr:uid="{00000000-0005-0000-0000-0000D3030000}"/>
    <cellStyle name="Normal 8 4 2 3" xfId="943" xr:uid="{00000000-0005-0000-0000-0000D4030000}"/>
    <cellStyle name="Normal 8 4 2 4" xfId="587" xr:uid="{00000000-0005-0000-0000-0000D5030000}"/>
    <cellStyle name="Normal 8 4 3" xfId="318" xr:uid="{00000000-0005-0000-0000-0000D6030000}"/>
    <cellStyle name="Normal 8 4 3 2" xfId="1030" xr:uid="{00000000-0005-0000-0000-0000D7030000}"/>
    <cellStyle name="Normal 8 4 3 3" xfId="674" xr:uid="{00000000-0005-0000-0000-0000D8030000}"/>
    <cellStyle name="Normal 8 4 4" xfId="852" xr:uid="{00000000-0005-0000-0000-0000D9030000}"/>
    <cellStyle name="Normal 8 4 5" xfId="496" xr:uid="{00000000-0005-0000-0000-0000DA030000}"/>
    <cellStyle name="Normal 8 5" xfId="147" xr:uid="{00000000-0005-0000-0000-0000DB030000}"/>
    <cellStyle name="Normal 8 6" xfId="169" xr:uid="{00000000-0005-0000-0000-0000DC030000}"/>
    <cellStyle name="Normal 8 6 2" xfId="347" xr:uid="{00000000-0005-0000-0000-0000DD030000}"/>
    <cellStyle name="Normal 8 6 2 2" xfId="1059" xr:uid="{00000000-0005-0000-0000-0000DE030000}"/>
    <cellStyle name="Normal 8 6 2 3" xfId="703" xr:uid="{00000000-0005-0000-0000-0000DF030000}"/>
    <cellStyle name="Normal 8 6 3" xfId="881" xr:uid="{00000000-0005-0000-0000-0000E0030000}"/>
    <cellStyle name="Normal 8 6 4" xfId="525" xr:uid="{00000000-0005-0000-0000-0000E1030000}"/>
    <cellStyle name="Normal 8 7" xfId="256" xr:uid="{00000000-0005-0000-0000-0000E2030000}"/>
    <cellStyle name="Normal 8 7 2" xfId="968" xr:uid="{00000000-0005-0000-0000-0000E3030000}"/>
    <cellStyle name="Normal 8 7 3" xfId="612" xr:uid="{00000000-0005-0000-0000-0000E4030000}"/>
    <cellStyle name="Normal 8 8" xfId="790" xr:uid="{00000000-0005-0000-0000-0000E5030000}"/>
    <cellStyle name="Normal 8 9" xfId="434" xr:uid="{00000000-0005-0000-0000-0000E6030000}"/>
    <cellStyle name="Normal 9" xfId="72" xr:uid="{00000000-0005-0000-0000-0000E7030000}"/>
    <cellStyle name="Normal 9 2" xfId="77" xr:uid="{00000000-0005-0000-0000-0000E8030000}"/>
    <cellStyle name="Normal 9 2 2" xfId="106" xr:uid="{00000000-0005-0000-0000-0000E9030000}"/>
    <cellStyle name="Normal 9 2 2 2" xfId="198" xr:uid="{00000000-0005-0000-0000-0000EA030000}"/>
    <cellStyle name="Normal 9 2 2 2 2" xfId="376" xr:uid="{00000000-0005-0000-0000-0000EB030000}"/>
    <cellStyle name="Normal 9 2 2 2 2 2" xfId="1088" xr:uid="{00000000-0005-0000-0000-0000EC030000}"/>
    <cellStyle name="Normal 9 2 2 2 2 3" xfId="732" xr:uid="{00000000-0005-0000-0000-0000ED030000}"/>
    <cellStyle name="Normal 9 2 2 2 3" xfId="910" xr:uid="{00000000-0005-0000-0000-0000EE030000}"/>
    <cellStyle name="Normal 9 2 2 2 4" xfId="554" xr:uid="{00000000-0005-0000-0000-0000EF030000}"/>
    <cellStyle name="Normal 9 2 2 3" xfId="285" xr:uid="{00000000-0005-0000-0000-0000F0030000}"/>
    <cellStyle name="Normal 9 2 2 3 2" xfId="997" xr:uid="{00000000-0005-0000-0000-0000F1030000}"/>
    <cellStyle name="Normal 9 2 2 3 3" xfId="641" xr:uid="{00000000-0005-0000-0000-0000F2030000}"/>
    <cellStyle name="Normal 9 2 2 4" xfId="819" xr:uid="{00000000-0005-0000-0000-0000F3030000}"/>
    <cellStyle name="Normal 9 2 2 5" xfId="463" xr:uid="{00000000-0005-0000-0000-0000F4030000}"/>
    <cellStyle name="Normal 9 2 3" xfId="142" xr:uid="{00000000-0005-0000-0000-0000F5030000}"/>
    <cellStyle name="Normal 9 2 3 2" xfId="234" xr:uid="{00000000-0005-0000-0000-0000F6030000}"/>
    <cellStyle name="Normal 9 2 3 2 2" xfId="412" xr:uid="{00000000-0005-0000-0000-0000F7030000}"/>
    <cellStyle name="Normal 9 2 3 2 2 2" xfId="1124" xr:uid="{00000000-0005-0000-0000-0000F8030000}"/>
    <cellStyle name="Normal 9 2 3 2 2 3" xfId="768" xr:uid="{00000000-0005-0000-0000-0000F9030000}"/>
    <cellStyle name="Normal 9 2 3 2 3" xfId="946" xr:uid="{00000000-0005-0000-0000-0000FA030000}"/>
    <cellStyle name="Normal 9 2 3 2 4" xfId="590" xr:uid="{00000000-0005-0000-0000-0000FB030000}"/>
    <cellStyle name="Normal 9 2 3 3" xfId="321" xr:uid="{00000000-0005-0000-0000-0000FC030000}"/>
    <cellStyle name="Normal 9 2 3 3 2" xfId="1033" xr:uid="{00000000-0005-0000-0000-0000FD030000}"/>
    <cellStyle name="Normal 9 2 3 3 3" xfId="677" xr:uid="{00000000-0005-0000-0000-0000FE030000}"/>
    <cellStyle name="Normal 9 2 3 4" xfId="855" xr:uid="{00000000-0005-0000-0000-0000FF030000}"/>
    <cellStyle name="Normal 9 2 3 5" xfId="499" xr:uid="{00000000-0005-0000-0000-000000040000}"/>
    <cellStyle name="Normal 9 2 4" xfId="175" xr:uid="{00000000-0005-0000-0000-000001040000}"/>
    <cellStyle name="Normal 9 2 4 2" xfId="353" xr:uid="{00000000-0005-0000-0000-000002040000}"/>
    <cellStyle name="Normal 9 2 4 2 2" xfId="1065" xr:uid="{00000000-0005-0000-0000-000003040000}"/>
    <cellStyle name="Normal 9 2 4 2 3" xfId="709" xr:uid="{00000000-0005-0000-0000-000004040000}"/>
    <cellStyle name="Normal 9 2 4 3" xfId="887" xr:uid="{00000000-0005-0000-0000-000005040000}"/>
    <cellStyle name="Normal 9 2 4 4" xfId="531" xr:uid="{00000000-0005-0000-0000-000006040000}"/>
    <cellStyle name="Normal 9 2 5" xfId="262" xr:uid="{00000000-0005-0000-0000-000007040000}"/>
    <cellStyle name="Normal 9 2 5 2" xfId="974" xr:uid="{00000000-0005-0000-0000-000008040000}"/>
    <cellStyle name="Normal 9 2 5 3" xfId="618" xr:uid="{00000000-0005-0000-0000-000009040000}"/>
    <cellStyle name="Normal 9 2 6" xfId="796" xr:uid="{00000000-0005-0000-0000-00000A040000}"/>
    <cellStyle name="Normal 9 2 7" xfId="440" xr:uid="{00000000-0005-0000-0000-00000B040000}"/>
    <cellStyle name="Normal 9 3" xfId="102" xr:uid="{00000000-0005-0000-0000-00000C040000}"/>
    <cellStyle name="Normal 9 3 2" xfId="194" xr:uid="{00000000-0005-0000-0000-00000D040000}"/>
    <cellStyle name="Normal 9 3 2 2" xfId="372" xr:uid="{00000000-0005-0000-0000-00000E040000}"/>
    <cellStyle name="Normal 9 3 2 2 2" xfId="1084" xr:uid="{00000000-0005-0000-0000-00000F040000}"/>
    <cellStyle name="Normal 9 3 2 2 3" xfId="728" xr:uid="{00000000-0005-0000-0000-000010040000}"/>
    <cellStyle name="Normal 9 3 2 3" xfId="906" xr:uid="{00000000-0005-0000-0000-000011040000}"/>
    <cellStyle name="Normal 9 3 2 4" xfId="550" xr:uid="{00000000-0005-0000-0000-000012040000}"/>
    <cellStyle name="Normal 9 3 3" xfId="281" xr:uid="{00000000-0005-0000-0000-000013040000}"/>
    <cellStyle name="Normal 9 3 3 2" xfId="993" xr:uid="{00000000-0005-0000-0000-000014040000}"/>
    <cellStyle name="Normal 9 3 3 3" xfId="637" xr:uid="{00000000-0005-0000-0000-000015040000}"/>
    <cellStyle name="Normal 9 3 4" xfId="815" xr:uid="{00000000-0005-0000-0000-000016040000}"/>
    <cellStyle name="Normal 9 3 5" xfId="459" xr:uid="{00000000-0005-0000-0000-000017040000}"/>
    <cellStyle name="Normal 9 4" xfId="141" xr:uid="{00000000-0005-0000-0000-000018040000}"/>
    <cellStyle name="Normal 9 4 2" xfId="233" xr:uid="{00000000-0005-0000-0000-000019040000}"/>
    <cellStyle name="Normal 9 4 2 2" xfId="411" xr:uid="{00000000-0005-0000-0000-00001A040000}"/>
    <cellStyle name="Normal 9 4 2 2 2" xfId="1123" xr:uid="{00000000-0005-0000-0000-00001B040000}"/>
    <cellStyle name="Normal 9 4 2 2 3" xfId="767" xr:uid="{00000000-0005-0000-0000-00001C040000}"/>
    <cellStyle name="Normal 9 4 2 3" xfId="945" xr:uid="{00000000-0005-0000-0000-00001D040000}"/>
    <cellStyle name="Normal 9 4 2 4" xfId="589" xr:uid="{00000000-0005-0000-0000-00001E040000}"/>
    <cellStyle name="Normal 9 4 3" xfId="320" xr:uid="{00000000-0005-0000-0000-00001F040000}"/>
    <cellStyle name="Normal 9 4 3 2" xfId="1032" xr:uid="{00000000-0005-0000-0000-000020040000}"/>
    <cellStyle name="Normal 9 4 3 3" xfId="676" xr:uid="{00000000-0005-0000-0000-000021040000}"/>
    <cellStyle name="Normal 9 4 4" xfId="854" xr:uid="{00000000-0005-0000-0000-000022040000}"/>
    <cellStyle name="Normal 9 4 5" xfId="498" xr:uid="{00000000-0005-0000-0000-000023040000}"/>
    <cellStyle name="Normal 9 5" xfId="171" xr:uid="{00000000-0005-0000-0000-000024040000}"/>
    <cellStyle name="Normal 9 5 2" xfId="349" xr:uid="{00000000-0005-0000-0000-000025040000}"/>
    <cellStyle name="Normal 9 5 2 2" xfId="1061" xr:uid="{00000000-0005-0000-0000-000026040000}"/>
    <cellStyle name="Normal 9 5 2 3" xfId="705" xr:uid="{00000000-0005-0000-0000-000027040000}"/>
    <cellStyle name="Normal 9 5 3" xfId="883" xr:uid="{00000000-0005-0000-0000-000028040000}"/>
    <cellStyle name="Normal 9 5 4" xfId="527" xr:uid="{00000000-0005-0000-0000-000029040000}"/>
    <cellStyle name="Normal 9 6" xfId="258" xr:uid="{00000000-0005-0000-0000-00002A040000}"/>
    <cellStyle name="Normal 9 6 2" xfId="970" xr:uid="{00000000-0005-0000-0000-00002B040000}"/>
    <cellStyle name="Normal 9 6 3" xfId="614" xr:uid="{00000000-0005-0000-0000-00002C040000}"/>
    <cellStyle name="Normal 9 7" xfId="792" xr:uid="{00000000-0005-0000-0000-00002D040000}"/>
    <cellStyle name="Normal 9 8" xfId="436" xr:uid="{00000000-0005-0000-0000-00002E040000}"/>
    <cellStyle name="Normal_ALL SCPs, POLYs &amp; REFINERs Re-E" xfId="73" xr:uid="{00000000-0005-0000-0000-00002F040000}"/>
    <cellStyle name="Note 2" xfId="69" xr:uid="{00000000-0005-0000-0000-000030040000}"/>
    <cellStyle name="Note 2 2" xfId="99" xr:uid="{00000000-0005-0000-0000-000031040000}"/>
    <cellStyle name="Note 2 2 2" xfId="193" xr:uid="{00000000-0005-0000-0000-000032040000}"/>
    <cellStyle name="Note 2 2 2 2" xfId="371" xr:uid="{00000000-0005-0000-0000-000033040000}"/>
    <cellStyle name="Note 2 2 2 2 2" xfId="1083" xr:uid="{00000000-0005-0000-0000-000034040000}"/>
    <cellStyle name="Note 2 2 2 2 3" xfId="727" xr:uid="{00000000-0005-0000-0000-000035040000}"/>
    <cellStyle name="Note 2 2 2 3" xfId="905" xr:uid="{00000000-0005-0000-0000-000036040000}"/>
    <cellStyle name="Note 2 2 2 4" xfId="549" xr:uid="{00000000-0005-0000-0000-000037040000}"/>
    <cellStyle name="Note 2 2 3" xfId="280" xr:uid="{00000000-0005-0000-0000-000038040000}"/>
    <cellStyle name="Note 2 2 3 2" xfId="992" xr:uid="{00000000-0005-0000-0000-000039040000}"/>
    <cellStyle name="Note 2 2 3 3" xfId="636" xr:uid="{00000000-0005-0000-0000-00003A040000}"/>
    <cellStyle name="Note 2 2 4" xfId="814" xr:uid="{00000000-0005-0000-0000-00003B040000}"/>
    <cellStyle name="Note 2 2 5" xfId="458" xr:uid="{00000000-0005-0000-0000-00003C040000}"/>
    <cellStyle name="Note 2 3" xfId="143" xr:uid="{00000000-0005-0000-0000-00003D040000}"/>
    <cellStyle name="Note 2 3 2" xfId="235" xr:uid="{00000000-0005-0000-0000-00003E040000}"/>
    <cellStyle name="Note 2 3 2 2" xfId="413" xr:uid="{00000000-0005-0000-0000-00003F040000}"/>
    <cellStyle name="Note 2 3 2 2 2" xfId="1125" xr:uid="{00000000-0005-0000-0000-000040040000}"/>
    <cellStyle name="Note 2 3 2 2 3" xfId="769" xr:uid="{00000000-0005-0000-0000-000041040000}"/>
    <cellStyle name="Note 2 3 2 3" xfId="947" xr:uid="{00000000-0005-0000-0000-000042040000}"/>
    <cellStyle name="Note 2 3 2 4" xfId="591" xr:uid="{00000000-0005-0000-0000-000043040000}"/>
    <cellStyle name="Note 2 3 3" xfId="322" xr:uid="{00000000-0005-0000-0000-000044040000}"/>
    <cellStyle name="Note 2 3 3 2" xfId="1034" xr:uid="{00000000-0005-0000-0000-000045040000}"/>
    <cellStyle name="Note 2 3 3 3" xfId="678" xr:uid="{00000000-0005-0000-0000-000046040000}"/>
    <cellStyle name="Note 2 3 4" xfId="856" xr:uid="{00000000-0005-0000-0000-000047040000}"/>
    <cellStyle name="Note 2 3 5" xfId="500" xr:uid="{00000000-0005-0000-0000-000048040000}"/>
    <cellStyle name="Note 2 4" xfId="170" xr:uid="{00000000-0005-0000-0000-000049040000}"/>
    <cellStyle name="Note 2 4 2" xfId="348" xr:uid="{00000000-0005-0000-0000-00004A040000}"/>
    <cellStyle name="Note 2 4 2 2" xfId="1060" xr:uid="{00000000-0005-0000-0000-00004B040000}"/>
    <cellStyle name="Note 2 4 2 3" xfId="704" xr:uid="{00000000-0005-0000-0000-00004C040000}"/>
    <cellStyle name="Note 2 4 3" xfId="882" xr:uid="{00000000-0005-0000-0000-00004D040000}"/>
    <cellStyle name="Note 2 4 4" xfId="526" xr:uid="{00000000-0005-0000-0000-00004E040000}"/>
    <cellStyle name="Note 2 5" xfId="257" xr:uid="{00000000-0005-0000-0000-00004F040000}"/>
    <cellStyle name="Note 2 5 2" xfId="969" xr:uid="{00000000-0005-0000-0000-000050040000}"/>
    <cellStyle name="Note 2 5 3" xfId="613" xr:uid="{00000000-0005-0000-0000-000051040000}"/>
    <cellStyle name="Note 2 6" xfId="791" xr:uid="{00000000-0005-0000-0000-000052040000}"/>
    <cellStyle name="Note 2 7" xfId="435" xr:uid="{00000000-0005-0000-0000-000053040000}"/>
    <cellStyle name="Note 3" xfId="144" xr:uid="{00000000-0005-0000-0000-000054040000}"/>
    <cellStyle name="Note 3 2" xfId="236" xr:uid="{00000000-0005-0000-0000-000055040000}"/>
    <cellStyle name="Note 3 2 2" xfId="414" xr:uid="{00000000-0005-0000-0000-000056040000}"/>
    <cellStyle name="Note 3 2 2 2" xfId="1126" xr:uid="{00000000-0005-0000-0000-000057040000}"/>
    <cellStyle name="Note 3 2 2 3" xfId="770" xr:uid="{00000000-0005-0000-0000-000058040000}"/>
    <cellStyle name="Note 3 2 3" xfId="948" xr:uid="{00000000-0005-0000-0000-000059040000}"/>
    <cellStyle name="Note 3 2 4" xfId="592" xr:uid="{00000000-0005-0000-0000-00005A040000}"/>
    <cellStyle name="Note 3 3" xfId="323" xr:uid="{00000000-0005-0000-0000-00005B040000}"/>
    <cellStyle name="Note 3 3 2" xfId="1035" xr:uid="{00000000-0005-0000-0000-00005C040000}"/>
    <cellStyle name="Note 3 3 3" xfId="679" xr:uid="{00000000-0005-0000-0000-00005D040000}"/>
    <cellStyle name="Note 3 4" xfId="857" xr:uid="{00000000-0005-0000-0000-00005E040000}"/>
    <cellStyle name="Note 3 5" xfId="501" xr:uid="{00000000-0005-0000-0000-00005F040000}"/>
    <cellStyle name="Output" xfId="37" builtinId="21" customBuiltin="1"/>
    <cellStyle name="Percent" xfId="14" builtinId="5"/>
    <cellStyle name="Percent 2" xfId="23" xr:uid="{00000000-0005-0000-0000-000062040000}"/>
    <cellStyle name="Percent 3" xfId="24" xr:uid="{00000000-0005-0000-0000-000063040000}"/>
    <cellStyle name="Percent 3 2" xfId="82" xr:uid="{00000000-0005-0000-0000-000064040000}"/>
    <cellStyle name="Percent 4" xfId="71" xr:uid="{00000000-0005-0000-0000-000065040000}"/>
    <cellStyle name="Percent 4 2" xfId="101" xr:uid="{00000000-0005-0000-0000-000066040000}"/>
    <cellStyle name="Percent 5" xfId="79" xr:uid="{00000000-0005-0000-0000-000067040000}"/>
    <cellStyle name="Percent 6" xfId="152" xr:uid="{00000000-0005-0000-0000-000068040000}"/>
    <cellStyle name="Percent 6 2" xfId="330" xr:uid="{00000000-0005-0000-0000-000069040000}"/>
    <cellStyle name="Percent 6 2 2" xfId="1042" xr:uid="{00000000-0005-0000-0000-00006A040000}"/>
    <cellStyle name="Percent 6 2 3" xfId="686" xr:uid="{00000000-0005-0000-0000-00006B040000}"/>
    <cellStyle name="Percent 6 3" xfId="864" xr:uid="{00000000-0005-0000-0000-00006C040000}"/>
    <cellStyle name="Percent 6 4" xfId="508" xr:uid="{00000000-0005-0000-0000-00006D040000}"/>
    <cellStyle name="Percent 7" xfId="1134" xr:uid="{00000000-0005-0000-0000-00006E040000}"/>
    <cellStyle name="Title" xfId="28" builtinId="15" customBuiltin="1"/>
    <cellStyle name="Total" xfId="43" builtinId="25" customBuiltin="1"/>
    <cellStyle name="Warning Text" xfId="41"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EPAS\DSA\SugarBudget\PresBudg\PBFY10\PB%20FY10%20Suga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PAS/DSA/SugarBudget/PresBudg/PBFY10/PB%20FY10%20Suga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lays vs receipts"/>
      <sheetName val="acq vs disp"/>
      <sheetName val="Budget Model"/>
      <sheetName val="s&amp;u"/>
      <sheetName val="OUTLAY CALC"/>
      <sheetName val="ProcessExtract"/>
      <sheetName val="ProcessDirections"/>
      <sheetName val="TextFileHeader"/>
      <sheetName val="TextFileToLoad"/>
      <sheetName val="ExtractFileForDirect"/>
      <sheetName val="ExtractFileForLoan"/>
      <sheetName val="ExtractFileForSU"/>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lays vs receipts"/>
      <sheetName val="acq vs disp"/>
      <sheetName val="Budget Model"/>
      <sheetName val="s&amp;u"/>
      <sheetName val="OUTLAY CALC"/>
      <sheetName val="ProcessExtract"/>
      <sheetName val="ProcessDirections"/>
      <sheetName val="TextFileHeader"/>
      <sheetName val="TextFileToLoad"/>
      <sheetName val="ExtractFileForDirect"/>
      <sheetName val="ExtractFileForLoan"/>
      <sheetName val="ExtractFileForSU"/>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mailto:+b42-@sum(b43,b44)"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pageSetUpPr fitToPage="1"/>
  </sheetPr>
  <dimension ref="A2:Q87"/>
  <sheetViews>
    <sheetView showGridLines="0" workbookViewId="0">
      <selection activeCell="A3" sqref="A3:R18"/>
    </sheetView>
  </sheetViews>
  <sheetFormatPr defaultRowHeight="13.2"/>
  <cols>
    <col min="1" max="1" width="8.33203125" customWidth="1"/>
    <col min="2" max="2" width="11.88671875" customWidth="1"/>
    <col min="15" max="16" width="10" customWidth="1"/>
    <col min="17" max="17" width="8.33203125" customWidth="1"/>
  </cols>
  <sheetData>
    <row r="2" spans="1:17" ht="37.5" customHeight="1">
      <c r="C2" s="630"/>
      <c r="D2" s="630"/>
      <c r="E2" s="630"/>
      <c r="F2" s="630"/>
      <c r="G2" s="630"/>
    </row>
    <row r="3" spans="1:17" s="140" customFormat="1" ht="23.4" customHeight="1">
      <c r="C3" s="156"/>
      <c r="D3" s="156"/>
      <c r="E3" s="156"/>
      <c r="F3" s="156"/>
      <c r="G3" s="156"/>
      <c r="O3" s="157"/>
    </row>
    <row r="5" spans="1:17" s="155" customFormat="1" ht="25.8" customHeight="1">
      <c r="B5" s="634" t="s">
        <v>210</v>
      </c>
      <c r="C5" s="634"/>
      <c r="D5" s="634"/>
      <c r="E5" s="634"/>
      <c r="F5" s="634"/>
      <c r="G5" s="634"/>
      <c r="H5" s="634"/>
      <c r="I5" s="634"/>
      <c r="J5" s="634"/>
      <c r="K5" s="634"/>
      <c r="L5" s="634"/>
      <c r="M5" s="634"/>
      <c r="N5" s="634"/>
      <c r="O5" s="634"/>
      <c r="P5" s="634"/>
    </row>
    <row r="6" spans="1:17" s="155" customFormat="1" ht="12.6" customHeight="1">
      <c r="B6" s="631"/>
      <c r="C6" s="631"/>
      <c r="D6" s="631"/>
      <c r="E6" s="631"/>
      <c r="F6" s="631"/>
      <c r="G6" s="631"/>
      <c r="H6" s="631"/>
      <c r="I6" s="631"/>
      <c r="J6" s="631"/>
      <c r="K6" s="631"/>
      <c r="L6" s="631"/>
      <c r="M6" s="631"/>
      <c r="N6" s="631"/>
      <c r="O6" s="631"/>
      <c r="P6" s="631"/>
    </row>
    <row r="7" spans="1:17" s="155" customFormat="1" ht="25.8" customHeight="1">
      <c r="B7" s="633" t="s">
        <v>184</v>
      </c>
      <c r="C7" s="633"/>
      <c r="D7" s="633"/>
      <c r="E7" s="633"/>
      <c r="F7" s="633"/>
      <c r="G7" s="633"/>
      <c r="H7" s="633"/>
      <c r="I7" s="633"/>
      <c r="J7" s="633"/>
      <c r="K7" s="633"/>
      <c r="L7" s="633"/>
      <c r="M7" s="633"/>
      <c r="N7" s="633"/>
      <c r="O7" s="633"/>
      <c r="P7" s="633"/>
    </row>
    <row r="8" spans="1:17" s="155" customFormat="1" ht="12.6" customHeight="1">
      <c r="B8" s="180"/>
      <c r="C8" s="180"/>
      <c r="D8" s="180"/>
      <c r="E8" s="180"/>
      <c r="F8" s="180"/>
      <c r="G8" s="180"/>
      <c r="H8" s="180"/>
      <c r="I8" s="180"/>
      <c r="J8" s="180"/>
      <c r="K8" s="180"/>
      <c r="L8" s="180"/>
      <c r="M8" s="180"/>
      <c r="N8" s="180"/>
      <c r="O8" s="180"/>
      <c r="P8" s="180"/>
    </row>
    <row r="9" spans="1:17" s="69" customFormat="1" ht="25.8" customHeight="1">
      <c r="B9" s="632" t="s">
        <v>301</v>
      </c>
      <c r="C9" s="632"/>
      <c r="D9" s="632"/>
      <c r="E9" s="632"/>
      <c r="F9" s="632"/>
      <c r="G9" s="632"/>
      <c r="H9" s="632"/>
      <c r="I9" s="632"/>
      <c r="J9" s="632"/>
      <c r="K9" s="632"/>
      <c r="L9" s="632"/>
      <c r="M9" s="632"/>
      <c r="N9" s="632"/>
      <c r="O9" s="632"/>
      <c r="P9" s="632"/>
    </row>
    <row r="10" spans="1:17" s="140" customFormat="1" ht="13.2" customHeight="1">
      <c r="A10" s="155"/>
      <c r="B10" s="178"/>
      <c r="C10" s="178"/>
      <c r="D10" s="178"/>
      <c r="E10" s="178"/>
      <c r="F10" s="178"/>
      <c r="G10" s="178"/>
      <c r="H10" s="178"/>
      <c r="I10" s="178"/>
      <c r="J10" s="178"/>
      <c r="K10" s="178"/>
      <c r="L10" s="178"/>
      <c r="M10" s="178"/>
      <c r="N10" s="178"/>
      <c r="O10" s="178"/>
      <c r="P10" s="178"/>
    </row>
    <row r="11" spans="1:17" s="140" customFormat="1" ht="32.4" customHeight="1">
      <c r="A11" s="155"/>
      <c r="B11" s="629" t="s">
        <v>307</v>
      </c>
      <c r="C11" s="629"/>
      <c r="D11" s="629"/>
      <c r="E11" s="629"/>
      <c r="F11" s="629"/>
      <c r="G11" s="629"/>
      <c r="H11" s="629"/>
      <c r="I11" s="629"/>
      <c r="J11" s="629"/>
      <c r="K11" s="629"/>
      <c r="L11" s="629"/>
      <c r="M11" s="629"/>
      <c r="N11" s="629"/>
      <c r="O11" s="629"/>
      <c r="P11" s="629"/>
    </row>
    <row r="12" spans="1:17" s="170" customFormat="1" ht="10.199999999999999" customHeight="1">
      <c r="A12" s="155"/>
      <c r="B12" s="225"/>
      <c r="C12" s="225"/>
      <c r="D12" s="225"/>
      <c r="E12" s="225"/>
      <c r="F12" s="225"/>
      <c r="G12" s="225"/>
      <c r="H12" s="225"/>
      <c r="I12" s="225"/>
      <c r="J12" s="225"/>
      <c r="K12" s="225"/>
      <c r="L12" s="225"/>
      <c r="M12" s="225"/>
      <c r="N12" s="225"/>
      <c r="O12" s="225"/>
      <c r="P12" s="225"/>
    </row>
    <row r="13" spans="1:17" s="170" customFormat="1" ht="33" customHeight="1">
      <c r="A13" s="155"/>
      <c r="B13" s="629" t="s">
        <v>292</v>
      </c>
      <c r="C13" s="629"/>
      <c r="D13" s="629"/>
      <c r="E13" s="629"/>
      <c r="F13" s="629"/>
      <c r="G13" s="629"/>
      <c r="H13" s="629"/>
      <c r="I13" s="629"/>
      <c r="J13" s="629"/>
      <c r="K13" s="629"/>
      <c r="L13" s="629"/>
      <c r="M13" s="629"/>
      <c r="N13" s="629"/>
      <c r="O13" s="629"/>
      <c r="P13" s="629"/>
      <c r="Q13" s="629"/>
    </row>
    <row r="14" spans="1:17" s="170" customFormat="1" ht="10.199999999999999" customHeight="1">
      <c r="A14" s="155"/>
      <c r="B14" s="182"/>
      <c r="C14" s="182"/>
      <c r="D14" s="182"/>
      <c r="E14" s="182"/>
      <c r="F14" s="182"/>
      <c r="G14" s="182"/>
      <c r="H14" s="182"/>
      <c r="I14" s="182"/>
      <c r="J14" s="182"/>
      <c r="K14" s="182"/>
      <c r="L14" s="182"/>
      <c r="M14" s="182"/>
      <c r="N14" s="182"/>
      <c r="O14" s="182"/>
      <c r="P14" s="182"/>
    </row>
    <row r="15" spans="1:17" s="170" customFormat="1" ht="30.6" customHeight="1">
      <c r="A15" s="155"/>
      <c r="B15" s="629" t="s">
        <v>291</v>
      </c>
      <c r="C15" s="629"/>
      <c r="D15" s="629"/>
      <c r="E15" s="629"/>
      <c r="F15" s="629"/>
      <c r="G15" s="629"/>
      <c r="H15" s="629"/>
      <c r="I15" s="629"/>
      <c r="J15" s="629"/>
      <c r="K15" s="629"/>
      <c r="L15" s="629"/>
      <c r="M15" s="629"/>
      <c r="N15" s="629"/>
      <c r="O15" s="629"/>
      <c r="P15" s="629"/>
    </row>
    <row r="16" spans="1:17" s="155" customFormat="1" ht="10.199999999999999" customHeight="1">
      <c r="B16" s="179"/>
      <c r="C16" s="179"/>
      <c r="D16" s="179"/>
      <c r="E16" s="179"/>
      <c r="F16" s="179"/>
      <c r="G16" s="179"/>
      <c r="H16" s="179"/>
      <c r="I16" s="179"/>
      <c r="J16" s="179"/>
      <c r="K16" s="179"/>
      <c r="L16" s="179"/>
      <c r="M16" s="179"/>
      <c r="N16" s="179"/>
      <c r="O16" s="179"/>
      <c r="P16" s="179"/>
    </row>
    <row r="17" spans="2:16" s="155" customFormat="1" ht="33" customHeight="1">
      <c r="B17" s="629" t="s">
        <v>164</v>
      </c>
      <c r="C17" s="629"/>
      <c r="D17" s="629"/>
      <c r="E17" s="629"/>
      <c r="F17" s="629"/>
      <c r="G17" s="629"/>
      <c r="H17" s="629"/>
      <c r="I17" s="629"/>
      <c r="J17" s="629"/>
      <c r="K17" s="629"/>
      <c r="L17" s="629"/>
      <c r="M17" s="629"/>
      <c r="N17" s="629"/>
      <c r="O17" s="629"/>
      <c r="P17" s="629"/>
    </row>
    <row r="18" spans="2:16" s="155" customFormat="1"/>
    <row r="19" spans="2:16" s="155" customFormat="1" ht="11.4" customHeight="1"/>
    <row r="20" spans="2:16" s="155" customFormat="1" ht="11.4" customHeight="1"/>
    <row r="21" spans="2:16" s="155" customFormat="1" ht="11.4" customHeight="1"/>
    <row r="22" spans="2:16" s="155" customFormat="1" ht="11.4" customHeight="1"/>
    <row r="23" spans="2:16" s="155" customFormat="1" ht="11.4" customHeight="1"/>
    <row r="24" spans="2:16" s="155" customFormat="1" ht="11.4" customHeight="1"/>
    <row r="25" spans="2:16" s="155" customFormat="1" ht="11.4" customHeight="1"/>
    <row r="26" spans="2:16" s="155" customFormat="1" ht="11.4" customHeight="1"/>
    <row r="27" spans="2:16" s="155" customFormat="1" ht="11.4" customHeight="1"/>
    <row r="28" spans="2:16" s="155" customFormat="1" ht="11.4" customHeight="1"/>
    <row r="29" spans="2:16" s="155" customFormat="1" ht="11.4" customHeight="1"/>
    <row r="30" spans="2:16" s="155" customFormat="1" ht="11.4" customHeight="1"/>
    <row r="31" spans="2:16" s="155" customFormat="1" ht="11.4" customHeight="1"/>
    <row r="32" spans="2:16" s="155" customFormat="1" ht="11.4" customHeight="1"/>
    <row r="33" s="155" customFormat="1" ht="11.4" customHeight="1"/>
    <row r="34" s="155" customFormat="1" ht="11.4" customHeight="1"/>
    <row r="35" s="155" customFormat="1" ht="11.4" customHeight="1"/>
    <row r="36" s="155" customFormat="1" ht="11.4" customHeight="1"/>
    <row r="37" s="155" customFormat="1" ht="11.4" customHeight="1"/>
    <row r="38" s="155" customFormat="1" ht="11.4" customHeight="1"/>
    <row r="39" s="155" customFormat="1" ht="11.4" customHeight="1"/>
    <row r="40" s="155" customFormat="1" ht="11.4" customHeight="1"/>
    <row r="41" s="155" customFormat="1" ht="11.4" customHeight="1"/>
    <row r="42" s="155" customFormat="1" ht="11.4" customHeight="1"/>
    <row r="43" s="155" customFormat="1" ht="11.4" customHeight="1"/>
    <row r="44" s="155" customFormat="1" ht="11.4" customHeight="1"/>
    <row r="45" s="155" customFormat="1" ht="11.4" customHeight="1"/>
    <row r="46" s="155" customFormat="1" ht="11.4" customHeight="1"/>
    <row r="47" s="155" customFormat="1" ht="11.4" customHeight="1"/>
    <row r="48" s="155" customFormat="1" ht="11.4" customHeight="1"/>
    <row r="49" s="155" customFormat="1" ht="11.4" customHeight="1"/>
    <row r="50" s="155" customFormat="1" ht="11.4" customHeight="1"/>
    <row r="51" s="155" customFormat="1" ht="11.4" customHeight="1"/>
    <row r="52" s="155" customFormat="1" ht="11.4" customHeight="1"/>
    <row r="53" s="155" customFormat="1" ht="11.4" customHeight="1"/>
    <row r="54" s="155" customFormat="1" ht="11.4" customHeight="1"/>
    <row r="55" s="155" customFormat="1" ht="11.4" customHeight="1"/>
    <row r="56" s="155" customFormat="1" ht="11.4" customHeight="1"/>
    <row r="57" s="155" customFormat="1" ht="11.4" customHeight="1"/>
    <row r="58" s="155" customFormat="1" ht="11.4" customHeight="1"/>
    <row r="59" s="155" customFormat="1" ht="11.4" customHeight="1"/>
    <row r="60" s="155" customFormat="1" ht="11.4" customHeight="1"/>
    <row r="61" s="155" customFormat="1" ht="11.4" customHeight="1"/>
    <row r="62" s="155" customFormat="1" ht="11.4" customHeight="1"/>
    <row r="63" s="155" customFormat="1" ht="11.4" customHeight="1"/>
    <row r="64" s="155" customFormat="1" ht="11.4" customHeight="1"/>
    <row r="65" s="155" customFormat="1" ht="11.4" customHeight="1"/>
    <row r="66" s="155" customFormat="1" ht="11.4" customHeight="1"/>
    <row r="67" s="155" customFormat="1" ht="11.4" customHeight="1"/>
    <row r="68" s="155" customFormat="1" ht="11.4" customHeight="1"/>
    <row r="69" s="155" customFormat="1" ht="11.4" customHeight="1"/>
    <row r="70" s="155" customFormat="1" ht="11.4" customHeight="1"/>
    <row r="71" s="155" customFormat="1" ht="11.4" customHeight="1"/>
    <row r="72" s="155" customFormat="1" ht="11.4" customHeight="1"/>
    <row r="73" s="155" customFormat="1" ht="11.4" customHeight="1"/>
    <row r="74" s="155" customFormat="1" ht="11.4" customHeight="1"/>
    <row r="75" s="155" customFormat="1" ht="11.4" customHeight="1"/>
    <row r="76" s="155" customFormat="1" ht="11.4" customHeight="1"/>
    <row r="77" s="155" customFormat="1" ht="11.4" customHeight="1"/>
    <row r="78" s="155" customFormat="1" ht="10.199999999999999" customHeight="1"/>
    <row r="79" ht="10.199999999999999" customHeight="1"/>
    <row r="80" ht="10.199999999999999" customHeight="1"/>
    <row r="81" ht="10.199999999999999" customHeight="1"/>
    <row r="82" ht="10.199999999999999" customHeight="1"/>
    <row r="83" ht="10.199999999999999" customHeight="1"/>
    <row r="84" ht="10.199999999999999" customHeight="1"/>
    <row r="85" ht="10.199999999999999" customHeight="1"/>
    <row r="86" ht="10.199999999999999" customHeight="1"/>
    <row r="87" ht="10.199999999999999" customHeight="1"/>
  </sheetData>
  <mergeCells count="9">
    <mergeCell ref="B17:P17"/>
    <mergeCell ref="B11:P11"/>
    <mergeCell ref="B15:P15"/>
    <mergeCell ref="C2:G2"/>
    <mergeCell ref="B6:P6"/>
    <mergeCell ref="B9:P9"/>
    <mergeCell ref="B7:P7"/>
    <mergeCell ref="B5:P5"/>
    <mergeCell ref="B13:Q13"/>
  </mergeCells>
  <printOptions horizontalCentered="1"/>
  <pageMargins left="0.7" right="0.7" top="0.75" bottom="0.75" header="0.3" footer="0.3"/>
  <pageSetup scale="76"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K54"/>
  <sheetViews>
    <sheetView zoomScaleNormal="100" workbookViewId="0">
      <selection sqref="A1:K55"/>
    </sheetView>
  </sheetViews>
  <sheetFormatPr defaultRowHeight="14.4"/>
  <cols>
    <col min="1" max="1" width="22.44140625" style="598" customWidth="1"/>
    <col min="2" max="2" width="19" style="598" customWidth="1"/>
    <col min="3" max="3" width="13.44140625" style="598" customWidth="1"/>
    <col min="4" max="4" width="15.109375" style="598" customWidth="1"/>
    <col min="5" max="5" width="17.5546875" style="598" customWidth="1"/>
    <col min="6" max="6" width="15.6640625" style="598" customWidth="1"/>
    <col min="7" max="7" width="17.6640625" style="598" customWidth="1"/>
    <col min="8" max="8" width="15.33203125" style="598" customWidth="1"/>
    <col min="9" max="9" width="17.21875" style="598" customWidth="1"/>
    <col min="10" max="10" width="18" style="598" customWidth="1"/>
    <col min="11" max="11" width="17.5546875" style="598" customWidth="1"/>
    <col min="12" max="16384" width="8.88671875" style="598"/>
  </cols>
  <sheetData>
    <row r="1" spans="1:11" ht="15.6">
      <c r="A1" s="692" t="s">
        <v>98</v>
      </c>
      <c r="B1" s="692"/>
      <c r="C1" s="692"/>
      <c r="D1" s="692"/>
      <c r="E1" s="692"/>
      <c r="F1" s="692"/>
      <c r="G1" s="692"/>
      <c r="H1" s="692"/>
      <c r="I1" s="692"/>
      <c r="J1" s="692"/>
      <c r="K1" s="692"/>
    </row>
    <row r="2" spans="1:11" ht="13.2" customHeight="1">
      <c r="A2" s="693" t="s">
        <v>296</v>
      </c>
      <c r="B2" s="694" t="s">
        <v>99</v>
      </c>
      <c r="C2" s="694"/>
      <c r="D2" s="694"/>
      <c r="E2" s="694"/>
      <c r="F2" s="694" t="s">
        <v>100</v>
      </c>
      <c r="G2" s="694"/>
      <c r="H2" s="694"/>
      <c r="I2" s="694" t="s">
        <v>101</v>
      </c>
      <c r="J2" s="694"/>
      <c r="K2" s="694"/>
    </row>
    <row r="3" spans="1:11" ht="13.2" customHeight="1">
      <c r="A3" s="693"/>
      <c r="B3" s="695" t="s">
        <v>87</v>
      </c>
      <c r="C3" s="695"/>
      <c r="D3" s="695"/>
      <c r="E3" s="695"/>
      <c r="F3" s="695" t="s">
        <v>102</v>
      </c>
      <c r="G3" s="695"/>
      <c r="H3" s="695"/>
      <c r="I3" s="695" t="s">
        <v>102</v>
      </c>
      <c r="J3" s="695"/>
      <c r="K3" s="695"/>
    </row>
    <row r="4" spans="1:11" ht="28.8">
      <c r="A4" s="693"/>
      <c r="B4" s="175" t="s">
        <v>293</v>
      </c>
      <c r="C4" s="175" t="s">
        <v>103</v>
      </c>
      <c r="D4" s="175" t="s">
        <v>104</v>
      </c>
      <c r="E4" s="175" t="s">
        <v>105</v>
      </c>
      <c r="F4" s="175" t="s">
        <v>294</v>
      </c>
      <c r="G4" s="175" t="s">
        <v>106</v>
      </c>
      <c r="H4" s="175" t="s">
        <v>104</v>
      </c>
      <c r="I4" s="175" t="s">
        <v>295</v>
      </c>
      <c r="J4" s="175" t="s">
        <v>106</v>
      </c>
      <c r="K4" s="175" t="s">
        <v>107</v>
      </c>
    </row>
    <row r="5" spans="1:11" ht="14.4" customHeight="1">
      <c r="A5" s="461" t="s">
        <v>112</v>
      </c>
      <c r="B5" s="599"/>
      <c r="C5" s="599"/>
      <c r="D5" s="599"/>
      <c r="E5" s="599"/>
      <c r="F5" s="599"/>
      <c r="G5" s="599"/>
      <c r="H5" s="599"/>
      <c r="I5" s="599"/>
      <c r="J5" s="599"/>
      <c r="K5" s="600"/>
    </row>
    <row r="6" spans="1:11" ht="14.4" customHeight="1">
      <c r="A6" s="210" t="s">
        <v>108</v>
      </c>
      <c r="B6" s="601">
        <v>135541.69</v>
      </c>
      <c r="C6" s="601">
        <v>15.16</v>
      </c>
      <c r="D6" s="601">
        <v>48935.75</v>
      </c>
      <c r="E6" s="601">
        <v>22485.91</v>
      </c>
      <c r="F6" s="601">
        <v>-156051.66</v>
      </c>
      <c r="G6" s="601">
        <v>19479.61</v>
      </c>
      <c r="H6" s="601">
        <v>53707.64</v>
      </c>
      <c r="I6" s="601">
        <v>-3271.29</v>
      </c>
      <c r="J6" s="601">
        <v>3687.55</v>
      </c>
      <c r="K6" s="602">
        <v>6632.45</v>
      </c>
    </row>
    <row r="7" spans="1:11" ht="14.4" customHeight="1">
      <c r="A7" s="210" t="s">
        <v>109</v>
      </c>
      <c r="B7" s="603">
        <v>64135.18</v>
      </c>
      <c r="C7" s="603">
        <v>32582.35</v>
      </c>
      <c r="D7" s="603">
        <v>128061.68</v>
      </c>
      <c r="E7" s="603">
        <v>51047.96</v>
      </c>
      <c r="F7" s="603">
        <v>-190279.74</v>
      </c>
      <c r="G7" s="603">
        <v>48395.03</v>
      </c>
      <c r="H7" s="603">
        <v>53746.32</v>
      </c>
      <c r="I7" s="603">
        <v>-6216.19</v>
      </c>
      <c r="J7" s="603">
        <v>4211.45</v>
      </c>
      <c r="K7" s="604">
        <v>3266.7</v>
      </c>
    </row>
    <row r="8" spans="1:11" ht="14.4" customHeight="1">
      <c r="A8" s="210" t="s">
        <v>110</v>
      </c>
      <c r="B8" s="601">
        <v>-82392.09</v>
      </c>
      <c r="C8" s="601">
        <v>91431.56</v>
      </c>
      <c r="D8" s="601">
        <v>56216.47</v>
      </c>
      <c r="E8" s="601">
        <v>78109.2</v>
      </c>
      <c r="F8" s="601">
        <v>-195630.92</v>
      </c>
      <c r="G8" s="601">
        <v>75005.59</v>
      </c>
      <c r="H8" s="601">
        <v>53377.84</v>
      </c>
      <c r="I8" s="601">
        <v>-5271.45</v>
      </c>
      <c r="J8" s="601">
        <v>5486.5</v>
      </c>
      <c r="K8" s="602">
        <v>5241.43</v>
      </c>
    </row>
    <row r="9" spans="1:11" ht="14.4" customHeight="1">
      <c r="A9" s="210" t="s">
        <v>111</v>
      </c>
      <c r="B9" s="605">
        <v>-125286.21</v>
      </c>
      <c r="C9" s="605">
        <v>154970.15</v>
      </c>
      <c r="D9" s="605">
        <v>33620.31</v>
      </c>
      <c r="E9" s="605">
        <v>84510.14</v>
      </c>
      <c r="F9" s="605">
        <v>-174003.51</v>
      </c>
      <c r="G9" s="605">
        <v>79538.100000000006</v>
      </c>
      <c r="H9" s="605">
        <v>59614.58</v>
      </c>
      <c r="I9" s="605">
        <v>-5026.3599999999997</v>
      </c>
      <c r="J9" s="605">
        <v>7573.84</v>
      </c>
      <c r="K9" s="605">
        <v>6273.45</v>
      </c>
    </row>
    <row r="10" spans="1:11" ht="14.4" customHeight="1">
      <c r="A10" s="177" t="s">
        <v>36</v>
      </c>
      <c r="B10" s="606"/>
      <c r="C10" s="606">
        <v>278999.21999999997</v>
      </c>
      <c r="D10" s="606">
        <v>266834.21000000002</v>
      </c>
      <c r="E10" s="606">
        <v>236153.21</v>
      </c>
      <c r="F10" s="606"/>
      <c r="G10" s="606">
        <v>222418.33</v>
      </c>
      <c r="H10" s="606">
        <v>220446.38</v>
      </c>
      <c r="I10" s="606"/>
      <c r="J10" s="606">
        <v>20959.34</v>
      </c>
      <c r="K10" s="606">
        <v>21414.03</v>
      </c>
    </row>
    <row r="11" spans="1:11" ht="14.4" customHeight="1">
      <c r="A11" s="607" t="s">
        <v>121</v>
      </c>
      <c r="B11" s="599"/>
      <c r="C11" s="599"/>
      <c r="D11" s="599"/>
      <c r="E11" s="599"/>
      <c r="F11" s="599"/>
      <c r="G11" s="599"/>
      <c r="H11" s="599"/>
      <c r="I11" s="599"/>
      <c r="J11" s="599"/>
      <c r="K11" s="608"/>
    </row>
    <row r="12" spans="1:11" ht="14.4" customHeight="1">
      <c r="A12" s="609" t="s">
        <v>108</v>
      </c>
      <c r="B12" s="603">
        <v>-88446.5</v>
      </c>
      <c r="C12" s="603">
        <v>84432.83</v>
      </c>
      <c r="D12" s="603">
        <v>23374.21</v>
      </c>
      <c r="E12" s="603">
        <v>72892.259999999995</v>
      </c>
      <c r="F12" s="603">
        <v>-154079.69</v>
      </c>
      <c r="G12" s="603">
        <v>69685.39</v>
      </c>
      <c r="H12" s="603">
        <v>61808.11</v>
      </c>
      <c r="I12" s="603">
        <v>-3725.97</v>
      </c>
      <c r="J12" s="603">
        <v>5440.31</v>
      </c>
      <c r="K12" s="604">
        <v>5286</v>
      </c>
    </row>
    <row r="13" spans="1:11" ht="14.4" customHeight="1">
      <c r="A13" s="176" t="s">
        <v>109</v>
      </c>
      <c r="B13" s="603">
        <v>-100280.12</v>
      </c>
      <c r="C13" s="603">
        <v>193809</v>
      </c>
      <c r="D13" s="603">
        <v>44476.21</v>
      </c>
      <c r="E13" s="603">
        <v>75022.66</v>
      </c>
      <c r="F13" s="603">
        <v>-146202.45000000001</v>
      </c>
      <c r="G13" s="603">
        <v>72481.91</v>
      </c>
      <c r="H13" s="603">
        <v>64798.03</v>
      </c>
      <c r="I13" s="603">
        <v>-3571.68</v>
      </c>
      <c r="J13" s="603">
        <v>4902.6899999999996</v>
      </c>
      <c r="K13" s="604">
        <v>4818.63</v>
      </c>
    </row>
    <row r="14" spans="1:11" ht="14.4" customHeight="1">
      <c r="A14" s="176" t="s">
        <v>110</v>
      </c>
      <c r="B14" s="603">
        <v>-25969.99</v>
      </c>
      <c r="C14" s="603">
        <v>44820.04</v>
      </c>
      <c r="D14" s="603">
        <v>37565.97</v>
      </c>
      <c r="E14" s="603">
        <v>74273.759999999995</v>
      </c>
      <c r="F14" s="603">
        <v>-138518.54</v>
      </c>
      <c r="G14" s="603">
        <v>70783.429999999993</v>
      </c>
      <c r="H14" s="603">
        <v>67644.350000000006</v>
      </c>
      <c r="I14" s="603">
        <v>-3487.62</v>
      </c>
      <c r="J14" s="603">
        <v>5860.74</v>
      </c>
      <c r="K14" s="604">
        <v>6282.12</v>
      </c>
    </row>
    <row r="15" spans="1:11" ht="14.4" customHeight="1">
      <c r="A15" s="176" t="s">
        <v>111</v>
      </c>
      <c r="B15" s="603">
        <v>-92989.7</v>
      </c>
      <c r="C15" s="603">
        <v>104840.75</v>
      </c>
      <c r="D15" s="603">
        <v>37207.22</v>
      </c>
      <c r="E15" s="603">
        <v>67842.679999999993</v>
      </c>
      <c r="F15" s="603">
        <v>-135379.49</v>
      </c>
      <c r="G15" s="603">
        <v>63721.01</v>
      </c>
      <c r="H15" s="603">
        <v>68672.06</v>
      </c>
      <c r="I15" s="603">
        <v>-3909.02</v>
      </c>
      <c r="J15" s="603">
        <v>6316.85</v>
      </c>
      <c r="K15" s="604">
        <v>5689</v>
      </c>
    </row>
    <row r="16" spans="1:11" ht="14.4" customHeight="1">
      <c r="A16" s="463" t="s">
        <v>36</v>
      </c>
      <c r="B16" s="610"/>
      <c r="C16" s="601">
        <v>427902.62</v>
      </c>
      <c r="D16" s="601">
        <v>142623.60999999999</v>
      </c>
      <c r="E16" s="601">
        <v>290031.35999999999</v>
      </c>
      <c r="F16" s="601"/>
      <c r="G16" s="601">
        <v>276671.74</v>
      </c>
      <c r="H16" s="601">
        <v>262922.55</v>
      </c>
      <c r="I16" s="601"/>
      <c r="J16" s="601">
        <v>22520.59</v>
      </c>
      <c r="K16" s="602">
        <v>22075.75</v>
      </c>
    </row>
    <row r="17" spans="1:11" ht="14.4" customHeight="1">
      <c r="A17" s="607" t="s">
        <v>141</v>
      </c>
      <c r="K17" s="611"/>
    </row>
    <row r="18" spans="1:11" ht="14.4" customHeight="1">
      <c r="A18" s="609" t="s">
        <v>108</v>
      </c>
      <c r="B18" s="603">
        <v>-93198.86</v>
      </c>
      <c r="C18" s="603">
        <v>86329.18</v>
      </c>
      <c r="D18" s="603">
        <v>36104.33</v>
      </c>
      <c r="E18" s="603">
        <v>61722.77</v>
      </c>
      <c r="F18" s="603">
        <v>-140330.54</v>
      </c>
      <c r="G18" s="603">
        <v>58073.23</v>
      </c>
      <c r="H18" s="603">
        <v>67244.22</v>
      </c>
      <c r="I18" s="603">
        <v>-3281.16</v>
      </c>
      <c r="J18" s="603">
        <v>5622.04</v>
      </c>
      <c r="K18" s="604">
        <v>5964.55</v>
      </c>
    </row>
    <row r="19" spans="1:11" ht="14.4" customHeight="1">
      <c r="A19" s="176" t="s">
        <v>109</v>
      </c>
      <c r="B19" s="601">
        <v>-104696.78</v>
      </c>
      <c r="C19" s="601">
        <v>56297.82</v>
      </c>
      <c r="D19" s="601">
        <v>21049.05</v>
      </c>
      <c r="E19" s="601">
        <v>75977.02</v>
      </c>
      <c r="F19" s="601">
        <v>-149501.57999999999</v>
      </c>
      <c r="G19" s="601">
        <v>72097.350000000006</v>
      </c>
      <c r="H19" s="601">
        <v>60613.35</v>
      </c>
      <c r="I19" s="601">
        <v>-3623.66</v>
      </c>
      <c r="J19" s="601">
        <v>5971.78</v>
      </c>
      <c r="K19" s="602">
        <v>7347.46</v>
      </c>
    </row>
    <row r="20" spans="1:11" ht="14.4" customHeight="1">
      <c r="A20" s="176" t="s">
        <v>110</v>
      </c>
      <c r="B20" s="601">
        <v>-145425.06</v>
      </c>
      <c r="C20" s="601">
        <v>104756.32</v>
      </c>
      <c r="D20" s="601">
        <v>12802.95</v>
      </c>
      <c r="E20" s="601">
        <v>65253.35</v>
      </c>
      <c r="F20" s="601">
        <v>-138017.49</v>
      </c>
      <c r="G20" s="601">
        <v>61013.62</v>
      </c>
      <c r="H20" s="601">
        <v>62952.45</v>
      </c>
      <c r="I20" s="601">
        <v>-4999.3599999999997</v>
      </c>
      <c r="J20" s="601">
        <v>6305.5</v>
      </c>
      <c r="K20" s="602">
        <v>6890.3</v>
      </c>
    </row>
    <row r="21" spans="1:11" ht="14.4" customHeight="1">
      <c r="A21" s="176" t="s">
        <v>111</v>
      </c>
      <c r="B21" s="601">
        <v>-118725.04</v>
      </c>
      <c r="C21" s="601">
        <v>113244.68</v>
      </c>
      <c r="D21" s="601">
        <v>5019.3900000000003</v>
      </c>
      <c r="E21" s="601">
        <v>63939.1</v>
      </c>
      <c r="F21" s="601">
        <v>-139956.31</v>
      </c>
      <c r="G21" s="601">
        <v>59805.2</v>
      </c>
      <c r="H21" s="601">
        <v>64980.15</v>
      </c>
      <c r="I21" s="601">
        <v>-5584.17</v>
      </c>
      <c r="J21" s="601">
        <v>6161.49</v>
      </c>
      <c r="K21" s="602">
        <v>8209.81</v>
      </c>
    </row>
    <row r="22" spans="1:11" ht="14.4" customHeight="1">
      <c r="A22" s="463" t="s">
        <v>36</v>
      </c>
      <c r="B22" s="610"/>
      <c r="C22" s="601">
        <v>360628</v>
      </c>
      <c r="D22" s="601">
        <v>74975.72</v>
      </c>
      <c r="E22" s="601">
        <v>266892.24</v>
      </c>
      <c r="F22" s="601"/>
      <c r="G22" s="601">
        <v>250989.4</v>
      </c>
      <c r="H22" s="601">
        <v>255790.17</v>
      </c>
      <c r="I22" s="601"/>
      <c r="J22" s="601">
        <v>24060.81</v>
      </c>
      <c r="K22" s="602">
        <v>28412.12</v>
      </c>
    </row>
    <row r="23" spans="1:11" ht="14.4" customHeight="1">
      <c r="A23" s="607" t="s">
        <v>151</v>
      </c>
      <c r="K23" s="611"/>
    </row>
    <row r="24" spans="1:11" ht="14.4" customHeight="1">
      <c r="A24" s="609" t="s">
        <v>108</v>
      </c>
      <c r="B24" s="603">
        <v>-74438.86</v>
      </c>
      <c r="C24" s="603">
        <v>99208.14</v>
      </c>
      <c r="D24" s="603">
        <v>9330.07</v>
      </c>
      <c r="E24" s="603">
        <v>67353.86</v>
      </c>
      <c r="F24" s="603">
        <v>-145131.29999999999</v>
      </c>
      <c r="G24" s="603">
        <v>63798.98</v>
      </c>
      <c r="H24" s="603">
        <v>70405.850000000006</v>
      </c>
      <c r="I24" s="603">
        <v>-7632.49</v>
      </c>
      <c r="J24" s="603">
        <v>5630.36</v>
      </c>
      <c r="K24" s="604">
        <v>7338.58</v>
      </c>
    </row>
    <row r="25" spans="1:11" ht="14.4" customHeight="1">
      <c r="A25" s="176" t="s">
        <v>109</v>
      </c>
      <c r="B25" s="603">
        <v>-51914.64</v>
      </c>
      <c r="C25" s="603">
        <v>21319.919999999998</v>
      </c>
      <c r="D25" s="603">
        <v>9196.23</v>
      </c>
      <c r="E25" s="603">
        <v>81047.3</v>
      </c>
      <c r="F25" s="603">
        <v>-151738.21</v>
      </c>
      <c r="G25" s="603">
        <v>77279.899999999994</v>
      </c>
      <c r="H25" s="603">
        <v>66155.19</v>
      </c>
      <c r="I25" s="603">
        <v>-9340.67</v>
      </c>
      <c r="J25" s="603">
        <v>6337.67</v>
      </c>
      <c r="K25" s="604">
        <v>9314.31</v>
      </c>
    </row>
    <row r="26" spans="1:11" ht="14.4" customHeight="1">
      <c r="A26" s="176" t="s">
        <v>110</v>
      </c>
      <c r="B26" s="603">
        <v>-120838.24</v>
      </c>
      <c r="C26" s="603">
        <v>122343.16</v>
      </c>
      <c r="D26" s="603">
        <v>11740.87</v>
      </c>
      <c r="E26" s="603">
        <v>113113.93</v>
      </c>
      <c r="F26" s="603">
        <f>+F25+G25-H25</f>
        <v>-140613.5</v>
      </c>
      <c r="G26" s="603">
        <v>111345.46</v>
      </c>
      <c r="H26" s="603">
        <v>66757.5</v>
      </c>
      <c r="I26" s="603">
        <v>-12317.29</v>
      </c>
      <c r="J26" s="603">
        <v>6025.62</v>
      </c>
      <c r="K26" s="604">
        <v>5324.59</v>
      </c>
    </row>
    <row r="27" spans="1:11" ht="14.4" customHeight="1">
      <c r="A27" s="176" t="s">
        <v>111</v>
      </c>
      <c r="B27" s="603">
        <v>-123349.91</v>
      </c>
      <c r="C27" s="603">
        <v>138952.29999999999</v>
      </c>
      <c r="D27" s="603">
        <v>34229.07</v>
      </c>
      <c r="E27" s="603">
        <v>91309.03</v>
      </c>
      <c r="F27" s="603">
        <f>+F26+G26-H26</f>
        <v>-96025.54</v>
      </c>
      <c r="G27" s="603">
        <v>87144.78</v>
      </c>
      <c r="H27" s="603">
        <v>67185.56</v>
      </c>
      <c r="I27" s="603">
        <v>-11616.26</v>
      </c>
      <c r="J27" s="603">
        <v>7122.05</v>
      </c>
      <c r="K27" s="604">
        <v>6550.67</v>
      </c>
    </row>
    <row r="28" spans="1:11" ht="14.4" customHeight="1">
      <c r="A28" s="463" t="s">
        <v>36</v>
      </c>
      <c r="B28" s="610"/>
      <c r="C28" s="601">
        <v>381823.52</v>
      </c>
      <c r="D28" s="601">
        <v>64496.24</v>
      </c>
      <c r="E28" s="601">
        <v>352824.12</v>
      </c>
      <c r="F28" s="601"/>
      <c r="G28" s="603">
        <f>SUM(G24:G27)</f>
        <v>339569.12</v>
      </c>
      <c r="H28" s="603">
        <f>SUM(H24:H27)</f>
        <v>270504.09999999998</v>
      </c>
      <c r="I28" s="601"/>
      <c r="J28" s="601">
        <v>25115.7</v>
      </c>
      <c r="K28" s="602">
        <v>28528.15</v>
      </c>
    </row>
    <row r="29" spans="1:11" ht="14.4" customHeight="1">
      <c r="A29" s="607" t="s">
        <v>216</v>
      </c>
      <c r="G29" s="603"/>
      <c r="H29" s="603"/>
      <c r="K29" s="611"/>
    </row>
    <row r="30" spans="1:11" ht="14.4" customHeight="1">
      <c r="A30" s="609" t="s">
        <v>108</v>
      </c>
      <c r="B30" s="603">
        <v>-109935.71</v>
      </c>
      <c r="C30" s="603">
        <v>86691.23</v>
      </c>
      <c r="D30" s="603">
        <v>11980.51</v>
      </c>
      <c r="E30" s="603">
        <v>55354.28</v>
      </c>
      <c r="F30" s="603">
        <f>+F27+G27-H27</f>
        <v>-76066.319999999992</v>
      </c>
      <c r="G30" s="603">
        <v>51513.3</v>
      </c>
      <c r="H30" s="620">
        <v>69136.72</v>
      </c>
      <c r="I30" s="603">
        <v>-11044.88</v>
      </c>
      <c r="J30" s="603">
        <v>5694.71</v>
      </c>
      <c r="K30" s="603">
        <v>5580.41</v>
      </c>
    </row>
    <row r="31" spans="1:11" ht="14.4" customHeight="1">
      <c r="A31" s="176" t="s">
        <v>109</v>
      </c>
      <c r="B31" s="603">
        <f>+B30+C30-D30-E30</f>
        <v>-90579.270000000019</v>
      </c>
      <c r="C31" s="583">
        <v>67377.429999999993</v>
      </c>
      <c r="D31" s="583">
        <v>13116.71</v>
      </c>
      <c r="E31" s="583">
        <v>56390.51</v>
      </c>
      <c r="F31" s="603">
        <f>+F30+G30-H30</f>
        <v>-93689.739999999991</v>
      </c>
      <c r="G31" s="583">
        <v>52367.94</v>
      </c>
      <c r="H31" s="621">
        <v>61033.02</v>
      </c>
      <c r="I31" s="603">
        <f>+I30+J30-K30</f>
        <v>-10930.579999999998</v>
      </c>
      <c r="J31" s="583">
        <v>5907.34</v>
      </c>
      <c r="K31" s="583">
        <v>5453.87</v>
      </c>
    </row>
    <row r="32" spans="1:11" ht="19.2" customHeight="1">
      <c r="A32" s="176" t="s">
        <v>300</v>
      </c>
      <c r="B32" s="622">
        <v>-92709.06</v>
      </c>
      <c r="C32" s="622">
        <v>28903.34</v>
      </c>
      <c r="D32" s="622">
        <v>32179.45</v>
      </c>
      <c r="E32" s="622">
        <v>61567.34</v>
      </c>
      <c r="F32" s="622">
        <v>-102443.22</v>
      </c>
      <c r="G32" s="622">
        <v>56821.56</v>
      </c>
      <c r="H32" s="623">
        <v>47523.34</v>
      </c>
      <c r="I32" s="622">
        <v>-10823.25</v>
      </c>
      <c r="J32" s="622">
        <v>6714.25</v>
      </c>
      <c r="K32" s="624">
        <v>6845.33</v>
      </c>
    </row>
    <row r="33" spans="1:11" ht="17.399999999999999" customHeight="1">
      <c r="A33" s="462" t="s">
        <v>113</v>
      </c>
      <c r="K33" s="611"/>
    </row>
    <row r="34" spans="1:11" ht="13.8" customHeight="1">
      <c r="A34" s="573" t="s">
        <v>117</v>
      </c>
      <c r="B34" s="603">
        <v>-35172.19</v>
      </c>
      <c r="C34" s="603">
        <v>282236.71999999997</v>
      </c>
      <c r="D34" s="603">
        <v>138227.51999999999</v>
      </c>
      <c r="E34" s="603">
        <v>136097.19</v>
      </c>
      <c r="F34" s="603">
        <v>-119831.53</v>
      </c>
      <c r="G34" s="603">
        <v>124042.4</v>
      </c>
      <c r="H34" s="603">
        <v>172227.42</v>
      </c>
      <c r="I34" s="603">
        <v>-7774.12</v>
      </c>
      <c r="J34" s="603">
        <v>16408.61</v>
      </c>
      <c r="K34" s="604">
        <v>15556.52</v>
      </c>
    </row>
    <row r="35" spans="1:11" ht="13.8" customHeight="1">
      <c r="A35" s="573" t="s">
        <v>83</v>
      </c>
      <c r="B35" s="603">
        <v>-27260.17</v>
      </c>
      <c r="C35" s="603">
        <v>410357.98</v>
      </c>
      <c r="D35" s="603">
        <v>188227.31</v>
      </c>
      <c r="E35" s="603">
        <v>240645.46</v>
      </c>
      <c r="F35" s="603">
        <v>-168068.87</v>
      </c>
      <c r="G35" s="603">
        <v>229528.12</v>
      </c>
      <c r="H35" s="603">
        <v>192833.82</v>
      </c>
      <c r="I35" s="603">
        <v>-6922.08</v>
      </c>
      <c r="J35" s="603">
        <v>18550.18</v>
      </c>
      <c r="K35" s="604">
        <v>17559.509999999998</v>
      </c>
    </row>
    <row r="36" spans="1:11" ht="13.8" customHeight="1">
      <c r="A36" s="573" t="s">
        <v>84</v>
      </c>
      <c r="B36" s="603">
        <v>-45774.96</v>
      </c>
      <c r="C36" s="603">
        <v>264093.03999999998</v>
      </c>
      <c r="D36" s="603">
        <v>199195.01</v>
      </c>
      <c r="E36" s="603">
        <v>212326.08</v>
      </c>
      <c r="F36" s="603">
        <v>-131374.85</v>
      </c>
      <c r="G36" s="603">
        <v>199166.5</v>
      </c>
      <c r="H36" s="603">
        <v>198972.63</v>
      </c>
      <c r="I36" s="603">
        <v>-5931.35</v>
      </c>
      <c r="J36" s="603">
        <v>20451.36</v>
      </c>
      <c r="K36" s="604">
        <v>13821.06</v>
      </c>
    </row>
    <row r="37" spans="1:11" ht="13.8" customHeight="1">
      <c r="A37" s="573" t="s">
        <v>85</v>
      </c>
      <c r="B37" s="603">
        <v>-193203</v>
      </c>
      <c r="C37" s="603">
        <v>610930.15</v>
      </c>
      <c r="D37" s="603">
        <v>263208.25</v>
      </c>
      <c r="E37" s="603">
        <v>178583.76</v>
      </c>
      <c r="F37" s="603">
        <v>-131230.09</v>
      </c>
      <c r="G37" s="603">
        <v>162997.51</v>
      </c>
      <c r="H37" s="603">
        <v>200270.6</v>
      </c>
      <c r="I37" s="603">
        <v>698.96</v>
      </c>
      <c r="J37" s="603">
        <v>21613.1</v>
      </c>
      <c r="K37" s="604">
        <v>32571.64</v>
      </c>
    </row>
    <row r="38" spans="1:11" ht="17.399999999999999" customHeight="1">
      <c r="A38" s="573" t="s">
        <v>297</v>
      </c>
      <c r="B38" s="603">
        <v>-24064.83</v>
      </c>
      <c r="C38" s="603">
        <v>654400.72</v>
      </c>
      <c r="D38" s="603">
        <v>244645.78</v>
      </c>
      <c r="E38" s="603">
        <v>250148.43</v>
      </c>
      <c r="F38" s="603">
        <v>-169810.35</v>
      </c>
      <c r="G38" s="603">
        <v>217164.57</v>
      </c>
      <c r="H38" s="603">
        <v>203406</v>
      </c>
      <c r="I38" s="603">
        <v>-10259.64</v>
      </c>
      <c r="J38" s="603">
        <v>27146.29</v>
      </c>
      <c r="K38" s="604">
        <v>20157.900000000001</v>
      </c>
    </row>
    <row r="39" spans="1:11" ht="13.8" customHeight="1">
      <c r="A39" s="573" t="s">
        <v>118</v>
      </c>
      <c r="B39" s="603">
        <v>135541.69</v>
      </c>
      <c r="C39" s="603">
        <v>278999.21999999997</v>
      </c>
      <c r="D39" s="603">
        <v>266834.21000000002</v>
      </c>
      <c r="E39" s="603">
        <v>236153.21</v>
      </c>
      <c r="F39" s="603">
        <v>-156051.66</v>
      </c>
      <c r="G39" s="603">
        <v>222418.33</v>
      </c>
      <c r="H39" s="603">
        <v>220446.38</v>
      </c>
      <c r="I39" s="603">
        <v>-3271.29</v>
      </c>
      <c r="J39" s="603">
        <v>20959.34</v>
      </c>
      <c r="K39" s="604">
        <v>21414.03</v>
      </c>
    </row>
    <row r="40" spans="1:11" ht="13.8" customHeight="1">
      <c r="A40" s="573" t="s">
        <v>122</v>
      </c>
      <c r="B40" s="603">
        <v>-88446.5</v>
      </c>
      <c r="C40" s="603">
        <v>427902.62</v>
      </c>
      <c r="D40" s="603">
        <v>142623.60999999999</v>
      </c>
      <c r="E40" s="603">
        <v>290031.35999999999</v>
      </c>
      <c r="F40" s="603">
        <v>-154079.69</v>
      </c>
      <c r="G40" s="603">
        <v>276671.74</v>
      </c>
      <c r="H40" s="603">
        <v>262922.55</v>
      </c>
      <c r="I40" s="603">
        <v>-3725.97</v>
      </c>
      <c r="J40" s="603">
        <v>22520.59</v>
      </c>
      <c r="K40" s="604">
        <v>22075.75</v>
      </c>
    </row>
    <row r="41" spans="1:11" ht="13.8" customHeight="1">
      <c r="A41" s="573" t="s">
        <v>152</v>
      </c>
      <c r="B41" s="603">
        <v>-93198.86</v>
      </c>
      <c r="C41" s="603">
        <v>360628</v>
      </c>
      <c r="D41" s="603">
        <v>74975.72</v>
      </c>
      <c r="E41" s="603">
        <v>266892.24</v>
      </c>
      <c r="F41" s="603">
        <v>-140330.54</v>
      </c>
      <c r="G41" s="603">
        <v>250989.4</v>
      </c>
      <c r="H41" s="603">
        <v>255790.17</v>
      </c>
      <c r="I41" s="603">
        <v>-3281.16</v>
      </c>
      <c r="J41" s="603">
        <v>24060.81</v>
      </c>
      <c r="K41" s="604">
        <v>28412.12</v>
      </c>
    </row>
    <row r="42" spans="1:11" ht="13.8" customHeight="1">
      <c r="A42" s="573" t="s">
        <v>217</v>
      </c>
      <c r="B42" s="603">
        <v>-74438.86</v>
      </c>
      <c r="C42" s="603">
        <v>381823.52</v>
      </c>
      <c r="D42" s="603">
        <v>64496.24</v>
      </c>
      <c r="E42" s="603">
        <v>352824.12</v>
      </c>
      <c r="F42" s="603">
        <v>-145131.29999999999</v>
      </c>
      <c r="G42" s="603">
        <f>+G28</f>
        <v>339569.12</v>
      </c>
      <c r="H42" s="603">
        <f>+H28</f>
        <v>270504.09999999998</v>
      </c>
      <c r="I42" s="603">
        <v>-7632.49</v>
      </c>
      <c r="J42" s="603">
        <v>25115.7</v>
      </c>
      <c r="K42" s="604">
        <v>28528.15</v>
      </c>
    </row>
    <row r="43" spans="1:11" ht="17.399999999999999" customHeight="1">
      <c r="A43" s="573" t="s">
        <v>298</v>
      </c>
      <c r="B43" s="612">
        <f>+B42+C42-D42-E42</f>
        <v>-109935.69999999995</v>
      </c>
      <c r="C43" s="603" t="s">
        <v>283</v>
      </c>
      <c r="D43" s="603" t="s">
        <v>283</v>
      </c>
      <c r="E43" s="613">
        <v>240000</v>
      </c>
      <c r="F43" s="603">
        <f>+F42+G42-H42</f>
        <v>-76066.27999999997</v>
      </c>
      <c r="G43" s="603" t="s">
        <v>283</v>
      </c>
      <c r="H43" s="603" t="s">
        <v>283</v>
      </c>
      <c r="I43" s="603">
        <f>+I42+J42-K42</f>
        <v>-11044.940000000002</v>
      </c>
      <c r="J43" s="603" t="s">
        <v>283</v>
      </c>
      <c r="K43" s="603" t="s">
        <v>283</v>
      </c>
    </row>
    <row r="44" spans="1:11" ht="17.399999999999999" customHeight="1">
      <c r="A44" s="584" t="s">
        <v>299</v>
      </c>
      <c r="B44" s="603"/>
      <c r="C44" s="603"/>
      <c r="D44" s="603"/>
      <c r="E44" s="613">
        <f>346359/1.10231125</f>
        <v>314211.61672803393</v>
      </c>
      <c r="F44" s="603"/>
      <c r="G44" s="603"/>
      <c r="H44" s="603"/>
      <c r="I44" s="603"/>
      <c r="J44" s="603"/>
      <c r="K44" s="603"/>
    </row>
    <row r="45" spans="1:11" ht="15" customHeight="1">
      <c r="A45" s="614"/>
      <c r="B45" s="615"/>
      <c r="C45" s="615"/>
      <c r="D45" s="615"/>
      <c r="E45" s="616"/>
      <c r="F45" s="615"/>
      <c r="G45" s="615"/>
      <c r="H45" s="615"/>
      <c r="I45" s="615"/>
      <c r="J45" s="615"/>
      <c r="K45" s="615"/>
    </row>
    <row r="46" spans="1:11" ht="15" customHeight="1">
      <c r="A46" s="617" t="s">
        <v>284</v>
      </c>
    </row>
    <row r="47" spans="1:11" ht="15" customHeight="1">
      <c r="A47" s="691" t="s">
        <v>123</v>
      </c>
      <c r="B47" s="691"/>
      <c r="C47" s="691"/>
      <c r="D47" s="691"/>
      <c r="E47" s="691"/>
      <c r="F47" s="691"/>
      <c r="G47" s="691"/>
      <c r="H47" s="691"/>
      <c r="I47" s="691"/>
      <c r="J47" s="691"/>
      <c r="K47" s="691"/>
    </row>
    <row r="48" spans="1:11" ht="15" customHeight="1">
      <c r="A48" s="618" t="s">
        <v>148</v>
      </c>
      <c r="B48" s="618"/>
      <c r="C48" s="618"/>
      <c r="D48" s="618"/>
      <c r="E48" s="618"/>
      <c r="F48" s="618"/>
      <c r="G48" s="618"/>
      <c r="H48" s="618"/>
      <c r="I48" s="618"/>
      <c r="J48" s="618"/>
      <c r="K48" s="618"/>
    </row>
    <row r="49" spans="1:11" ht="15" customHeight="1">
      <c r="A49" s="691" t="s">
        <v>114</v>
      </c>
      <c r="B49" s="691"/>
      <c r="C49" s="691"/>
      <c r="D49" s="691"/>
      <c r="E49" s="691"/>
      <c r="F49" s="691"/>
      <c r="G49" s="691"/>
      <c r="H49" s="691"/>
      <c r="I49" s="691"/>
      <c r="J49" s="691"/>
      <c r="K49" s="691"/>
    </row>
    <row r="50" spans="1:11" ht="15" customHeight="1">
      <c r="A50" s="691" t="s">
        <v>115</v>
      </c>
      <c r="B50" s="691"/>
      <c r="C50" s="691"/>
      <c r="D50" s="691"/>
      <c r="E50" s="691"/>
      <c r="F50" s="691"/>
      <c r="G50" s="691"/>
      <c r="H50" s="691"/>
      <c r="I50" s="691"/>
      <c r="J50" s="691"/>
      <c r="K50" s="691"/>
    </row>
    <row r="51" spans="1:11" ht="15" customHeight="1">
      <c r="A51" s="215" t="s">
        <v>285</v>
      </c>
      <c r="B51" s="215"/>
      <c r="C51" s="215"/>
      <c r="D51" s="215"/>
      <c r="E51" s="215"/>
      <c r="F51" s="215"/>
      <c r="G51" s="215"/>
      <c r="H51" s="215"/>
      <c r="I51" s="215"/>
      <c r="J51" s="215"/>
      <c r="K51" s="215"/>
    </row>
    <row r="52" spans="1:11" ht="15" customHeight="1">
      <c r="A52" s="619" t="s">
        <v>287</v>
      </c>
      <c r="B52" s="215"/>
      <c r="C52" s="215"/>
      <c r="D52" s="215"/>
      <c r="E52" s="215"/>
      <c r="F52" s="215"/>
      <c r="G52" s="215"/>
      <c r="H52" s="215"/>
      <c r="I52" s="215"/>
      <c r="J52" s="215"/>
      <c r="K52" s="215"/>
    </row>
    <row r="53" spans="1:11" ht="15" customHeight="1">
      <c r="A53" s="619" t="s">
        <v>288</v>
      </c>
    </row>
    <row r="54" spans="1:11" s="619" customFormat="1" ht="13.2">
      <c r="A54" s="619" t="s">
        <v>308</v>
      </c>
    </row>
  </sheetData>
  <mergeCells count="11">
    <mergeCell ref="A47:K47"/>
    <mergeCell ref="A49:K49"/>
    <mergeCell ref="A50:K50"/>
    <mergeCell ref="A1:K1"/>
    <mergeCell ref="A2:A4"/>
    <mergeCell ref="B2:E2"/>
    <mergeCell ref="F2:H2"/>
    <mergeCell ref="I2:K2"/>
    <mergeCell ref="B3:E3"/>
    <mergeCell ref="F3:H3"/>
    <mergeCell ref="I3:K3"/>
  </mergeCells>
  <pageMargins left="0.25" right="0.25" top="0.5" bottom="0.5" header="0.3" footer="0.3"/>
  <pageSetup scale="7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4">
    <pageSetUpPr fitToPage="1"/>
  </sheetPr>
  <dimension ref="A1:T193"/>
  <sheetViews>
    <sheetView showGridLines="0" workbookViewId="0">
      <selection sqref="A1:P14"/>
    </sheetView>
  </sheetViews>
  <sheetFormatPr defaultRowHeight="13.2"/>
  <cols>
    <col min="1" max="1" width="16.88671875" customWidth="1"/>
    <col min="2" max="2" width="9.5546875" customWidth="1"/>
    <col min="3" max="4" width="8.5546875" customWidth="1"/>
    <col min="5" max="5" width="8.77734375" customWidth="1"/>
    <col min="6" max="7" width="7.77734375" customWidth="1"/>
    <col min="8" max="13" width="8.109375" customWidth="1"/>
    <col min="14" max="14" width="11.33203125" customWidth="1"/>
    <col min="15" max="15" width="8.88671875" customWidth="1"/>
    <col min="16" max="16" width="14.5546875" customWidth="1"/>
    <col min="19" max="19" width="11.6640625" bestFit="1" customWidth="1"/>
  </cols>
  <sheetData>
    <row r="1" spans="1:20" ht="18">
      <c r="A1" s="64" t="s">
        <v>220</v>
      </c>
      <c r="B1" s="54"/>
      <c r="C1" s="54"/>
      <c r="D1" s="54"/>
      <c r="E1" s="54"/>
      <c r="F1" s="54"/>
      <c r="G1" s="54"/>
      <c r="H1" s="54"/>
      <c r="I1" s="54"/>
      <c r="J1" s="54"/>
      <c r="K1" s="54"/>
      <c r="L1" s="54"/>
      <c r="M1" s="54"/>
      <c r="N1" s="54"/>
      <c r="O1" s="54"/>
      <c r="P1" s="54"/>
    </row>
    <row r="2" spans="1:20" ht="18" customHeight="1">
      <c r="A2" s="12"/>
      <c r="B2" s="104" t="s">
        <v>165</v>
      </c>
      <c r="C2" s="105" t="s">
        <v>166</v>
      </c>
      <c r="D2" s="105" t="s">
        <v>167</v>
      </c>
      <c r="E2" s="105" t="s">
        <v>168</v>
      </c>
      <c r="F2" s="105" t="s">
        <v>169</v>
      </c>
      <c r="G2" s="105" t="s">
        <v>170</v>
      </c>
      <c r="H2" s="105" t="s">
        <v>171</v>
      </c>
      <c r="I2" s="105" t="s">
        <v>172</v>
      </c>
      <c r="J2" s="105" t="s">
        <v>173</v>
      </c>
      <c r="K2" s="105" t="s">
        <v>174</v>
      </c>
      <c r="L2" s="105" t="s">
        <v>175</v>
      </c>
      <c r="M2" s="106" t="s">
        <v>176</v>
      </c>
      <c r="N2" s="667" t="s">
        <v>181</v>
      </c>
      <c r="O2" s="668"/>
      <c r="P2" s="669"/>
    </row>
    <row r="3" spans="1:20" s="82" customFormat="1" ht="34.5" customHeight="1">
      <c r="A3" s="81"/>
      <c r="B3" s="278">
        <v>43038</v>
      </c>
      <c r="C3" s="279">
        <v>43073</v>
      </c>
      <c r="D3" s="280">
        <v>43102</v>
      </c>
      <c r="E3" s="279">
        <v>43129</v>
      </c>
      <c r="F3" s="279">
        <v>43164</v>
      </c>
      <c r="G3" s="279">
        <v>43192</v>
      </c>
      <c r="H3" s="279">
        <v>43220</v>
      </c>
      <c r="I3" s="279">
        <v>43255</v>
      </c>
      <c r="J3" s="279">
        <v>43283</v>
      </c>
      <c r="K3" s="279">
        <v>43311</v>
      </c>
      <c r="L3" s="279">
        <v>43347</v>
      </c>
      <c r="M3" s="435">
        <v>43373</v>
      </c>
      <c r="N3" s="84" t="s">
        <v>202</v>
      </c>
      <c r="O3" s="85" t="s">
        <v>60</v>
      </c>
      <c r="P3" s="86" t="s">
        <v>203</v>
      </c>
    </row>
    <row r="4" spans="1:20">
      <c r="A4" s="26"/>
      <c r="B4" s="70"/>
      <c r="C4" s="73"/>
      <c r="D4" s="73"/>
      <c r="E4" s="73"/>
      <c r="F4" s="422"/>
      <c r="G4" s="22"/>
      <c r="H4" s="22"/>
      <c r="I4" s="55"/>
      <c r="J4" s="55"/>
      <c r="K4" s="55"/>
      <c r="L4" s="55"/>
      <c r="M4" s="423"/>
      <c r="N4" s="424"/>
      <c r="O4" s="425"/>
      <c r="P4" s="50"/>
    </row>
    <row r="5" spans="1:20">
      <c r="A5" s="50"/>
      <c r="B5" s="637" t="s">
        <v>70</v>
      </c>
      <c r="C5" s="659"/>
      <c r="D5" s="659"/>
      <c r="E5" s="659"/>
      <c r="F5" s="659"/>
      <c r="G5" s="659"/>
      <c r="H5" s="659"/>
      <c r="I5" s="659"/>
      <c r="J5" s="659"/>
      <c r="K5" s="659"/>
      <c r="L5" s="659"/>
      <c r="M5" s="666"/>
      <c r="N5" s="3"/>
      <c r="O5" s="302"/>
      <c r="P5" s="3"/>
    </row>
    <row r="6" spans="1:20">
      <c r="A6" s="50"/>
      <c r="B6" s="38"/>
      <c r="C6" s="55"/>
      <c r="D6" s="55"/>
      <c r="E6" s="55"/>
      <c r="F6" s="426"/>
      <c r="G6" s="22"/>
      <c r="H6" s="22"/>
      <c r="I6" s="55"/>
      <c r="J6" s="55"/>
      <c r="K6" s="55"/>
      <c r="L6" s="55"/>
      <c r="M6" s="423"/>
      <c r="N6" s="50"/>
      <c r="O6" s="423"/>
      <c r="P6" s="50"/>
    </row>
    <row r="7" spans="1:20">
      <c r="A7" s="456" t="s">
        <v>42</v>
      </c>
      <c r="B7" s="427">
        <v>327</v>
      </c>
      <c r="C7" s="277">
        <v>1291</v>
      </c>
      <c r="D7" s="276">
        <v>4903</v>
      </c>
      <c r="E7" s="276">
        <v>3268</v>
      </c>
      <c r="F7" s="276">
        <v>840</v>
      </c>
      <c r="G7" s="276">
        <v>4369</v>
      </c>
      <c r="H7" s="276">
        <v>5077</v>
      </c>
      <c r="I7" s="276">
        <v>6615</v>
      </c>
      <c r="J7" s="276">
        <v>5147</v>
      </c>
      <c r="K7" s="276">
        <v>6242</v>
      </c>
      <c r="L7" s="276">
        <f>N7-SUM(B7:K7)</f>
        <v>4839</v>
      </c>
      <c r="M7" s="307"/>
      <c r="N7" s="303">
        <v>42918</v>
      </c>
      <c r="O7" s="308">
        <v>59250</v>
      </c>
      <c r="P7" s="304">
        <f>N7/O7</f>
        <v>0.72435443037974678</v>
      </c>
      <c r="S7" s="1"/>
      <c r="T7" s="53"/>
    </row>
    <row r="8" spans="1:20" ht="15.6">
      <c r="A8" s="457" t="s">
        <v>255</v>
      </c>
      <c r="B8" s="427">
        <v>623</v>
      </c>
      <c r="C8" s="277">
        <v>883</v>
      </c>
      <c r="D8" s="276">
        <v>966</v>
      </c>
      <c r="E8" s="276">
        <v>718</v>
      </c>
      <c r="F8" s="276">
        <v>162</v>
      </c>
      <c r="G8" s="276">
        <v>623</v>
      </c>
      <c r="H8" s="276">
        <v>697</v>
      </c>
      <c r="I8" s="276">
        <v>787</v>
      </c>
      <c r="J8" s="276">
        <f>O8-SUM(B8:I8)</f>
        <v>0</v>
      </c>
      <c r="K8" s="310">
        <v>0</v>
      </c>
      <c r="L8" s="306">
        <v>0</v>
      </c>
      <c r="M8" s="307"/>
      <c r="N8" s="303">
        <v>5459</v>
      </c>
      <c r="O8" s="308">
        <v>5459</v>
      </c>
      <c r="P8" s="304">
        <f>N8/O8</f>
        <v>1</v>
      </c>
    </row>
    <row r="9" spans="1:20" ht="9.9" customHeight="1">
      <c r="A9" s="74"/>
      <c r="B9" s="428"/>
      <c r="C9" s="310"/>
      <c r="D9" s="310"/>
      <c r="E9" s="429"/>
      <c r="F9" s="429"/>
      <c r="G9" s="429"/>
      <c r="H9" s="429"/>
      <c r="I9" s="429"/>
      <c r="J9" s="310"/>
      <c r="K9" s="310"/>
      <c r="L9" s="312"/>
      <c r="M9" s="311"/>
      <c r="N9" s="309"/>
      <c r="O9" s="313"/>
      <c r="P9" s="304"/>
    </row>
    <row r="10" spans="1:20">
      <c r="A10" s="437" t="s">
        <v>36</v>
      </c>
      <c r="B10" s="430">
        <f t="shared" ref="B10:L10" si="0">SUM(B7:B8)</f>
        <v>950</v>
      </c>
      <c r="C10" s="431">
        <f t="shared" si="0"/>
        <v>2174</v>
      </c>
      <c r="D10" s="431">
        <f t="shared" si="0"/>
        <v>5869</v>
      </c>
      <c r="E10" s="431">
        <f t="shared" si="0"/>
        <v>3986</v>
      </c>
      <c r="F10" s="431">
        <f t="shared" si="0"/>
        <v>1002</v>
      </c>
      <c r="G10" s="431">
        <f t="shared" si="0"/>
        <v>4992</v>
      </c>
      <c r="H10" s="431">
        <f t="shared" si="0"/>
        <v>5774</v>
      </c>
      <c r="I10" s="431">
        <f t="shared" si="0"/>
        <v>7402</v>
      </c>
      <c r="J10" s="431">
        <f t="shared" si="0"/>
        <v>5147</v>
      </c>
      <c r="K10" s="431">
        <f t="shared" si="0"/>
        <v>6242</v>
      </c>
      <c r="L10" s="431">
        <f t="shared" si="0"/>
        <v>4839</v>
      </c>
      <c r="M10" s="314"/>
      <c r="N10" s="314">
        <f>SUM(N7:N8)</f>
        <v>48377</v>
      </c>
      <c r="O10" s="314">
        <f>SUM(O7:O8)</f>
        <v>64709</v>
      </c>
      <c r="P10" s="432">
        <f>N10/O10</f>
        <v>0.74760852431655567</v>
      </c>
    </row>
    <row r="11" spans="1:20" ht="11.25" customHeight="1">
      <c r="A11" s="145"/>
      <c r="B11" s="145"/>
      <c r="C11" s="145"/>
      <c r="D11" s="145"/>
      <c r="E11" s="145"/>
      <c r="F11" s="145"/>
      <c r="G11" s="145"/>
      <c r="H11" s="145"/>
      <c r="I11" s="145"/>
      <c r="J11" s="145"/>
      <c r="K11" s="145"/>
      <c r="L11" s="145"/>
      <c r="M11" s="145"/>
      <c r="N11" s="145"/>
      <c r="O11" s="232"/>
      <c r="P11" s="145"/>
    </row>
    <row r="12" spans="1:20" s="172" customFormat="1" ht="13.8" customHeight="1">
      <c r="A12" s="32" t="s">
        <v>205</v>
      </c>
      <c r="B12" s="32"/>
      <c r="C12" s="32"/>
      <c r="D12" s="28"/>
      <c r="E12" s="28"/>
      <c r="F12" s="153"/>
      <c r="S12" s="275"/>
    </row>
    <row r="13" spans="1:20" s="172" customFormat="1" ht="15" customHeight="1">
      <c r="A13" s="172" t="s">
        <v>143</v>
      </c>
      <c r="S13" s="275"/>
    </row>
    <row r="14" spans="1:20" s="172" customFormat="1" ht="15" customHeight="1">
      <c r="A14" s="172" t="s">
        <v>142</v>
      </c>
      <c r="S14" s="275"/>
    </row>
    <row r="15" spans="1:20" s="172" customFormat="1" ht="15" customHeight="1"/>
    <row r="16" spans="1:20" s="172" customFormat="1"/>
    <row r="17" s="172" customFormat="1"/>
    <row r="18" s="172" customFormat="1"/>
    <row r="19" s="172" customFormat="1"/>
    <row r="20" s="172" customFormat="1"/>
    <row r="21" s="172" customFormat="1"/>
    <row r="22" s="172" customFormat="1"/>
    <row r="23" s="172" customFormat="1"/>
    <row r="24" s="172" customFormat="1"/>
    <row r="25" s="172" customFormat="1"/>
    <row r="26" s="172" customFormat="1"/>
    <row r="27" s="172" customFormat="1"/>
    <row r="28" s="172" customFormat="1"/>
    <row r="29" s="172" customFormat="1"/>
    <row r="30" s="172" customFormat="1"/>
    <row r="31" s="172" customFormat="1"/>
    <row r="32" s="172" customFormat="1"/>
    <row r="33" s="172" customFormat="1"/>
    <row r="34" s="172" customFormat="1"/>
    <row r="35" s="172" customFormat="1"/>
    <row r="36" s="172" customFormat="1"/>
    <row r="37" s="172" customFormat="1"/>
    <row r="38" s="172" customFormat="1"/>
    <row r="39" s="172" customFormat="1"/>
    <row r="40" s="172" customFormat="1"/>
    <row r="41" s="172" customFormat="1"/>
    <row r="42" s="172" customFormat="1"/>
    <row r="43" s="172" customFormat="1"/>
    <row r="44" s="172" customFormat="1"/>
    <row r="45" s="172" customFormat="1"/>
    <row r="46" s="172" customFormat="1"/>
    <row r="47" s="172" customFormat="1"/>
    <row r="48" s="172" customFormat="1"/>
    <row r="49" s="172" customFormat="1"/>
    <row r="50" s="172" customFormat="1"/>
    <row r="51" s="172" customFormat="1"/>
    <row r="52" s="172" customFormat="1"/>
    <row r="53" s="172" customFormat="1"/>
    <row r="54" s="172" customFormat="1"/>
    <row r="55" s="172" customFormat="1"/>
    <row r="56" s="172" customFormat="1"/>
    <row r="57" s="172" customFormat="1"/>
    <row r="58" s="172" customFormat="1"/>
    <row r="59" s="172" customFormat="1"/>
    <row r="60" s="172" customFormat="1"/>
    <row r="61" s="172" customFormat="1"/>
    <row r="62" s="172" customFormat="1"/>
    <row r="63" s="172" customFormat="1"/>
    <row r="64" s="172" customFormat="1"/>
    <row r="65" s="172" customFormat="1"/>
    <row r="66" s="172" customFormat="1"/>
    <row r="67" s="172" customFormat="1"/>
    <row r="68" s="172" customFormat="1"/>
    <row r="69" s="172" customFormat="1"/>
    <row r="70" s="172" customFormat="1"/>
    <row r="71" s="172" customFormat="1"/>
    <row r="72" s="172" customFormat="1"/>
    <row r="73" s="172" customFormat="1"/>
    <row r="74" s="172" customFormat="1"/>
    <row r="75" s="172" customFormat="1"/>
    <row r="76" s="172" customFormat="1"/>
    <row r="77" s="172" customFormat="1"/>
    <row r="78" s="172" customFormat="1"/>
    <row r="79" s="172" customFormat="1"/>
    <row r="80" s="172" customFormat="1"/>
    <row r="81" s="172" customFormat="1"/>
    <row r="82" s="172" customFormat="1"/>
    <row r="83" s="172" customFormat="1"/>
    <row r="84" s="172" customFormat="1"/>
    <row r="85" s="172" customFormat="1"/>
    <row r="86" s="172" customFormat="1"/>
    <row r="87" s="172" customFormat="1"/>
    <row r="88" s="172" customFormat="1"/>
    <row r="89" s="172" customFormat="1"/>
    <row r="90" s="172" customFormat="1"/>
    <row r="91" s="172" customFormat="1"/>
    <row r="92" s="172" customFormat="1"/>
    <row r="93" s="172" customFormat="1"/>
    <row r="94" s="172" customFormat="1"/>
    <row r="95" s="172" customFormat="1"/>
    <row r="96" s="172" customFormat="1"/>
    <row r="97" s="172" customFormat="1"/>
    <row r="98" s="172" customFormat="1"/>
    <row r="99" s="172" customFormat="1"/>
    <row r="100" s="172" customFormat="1"/>
    <row r="101" s="172" customFormat="1"/>
    <row r="102" s="172" customFormat="1"/>
    <row r="103" s="172" customFormat="1"/>
    <row r="104" s="172" customFormat="1"/>
    <row r="105" s="172" customFormat="1"/>
    <row r="106" s="172" customFormat="1"/>
    <row r="107" s="172" customFormat="1"/>
    <row r="108" s="172" customFormat="1"/>
    <row r="109" s="172" customFormat="1"/>
    <row r="110" s="172" customFormat="1"/>
    <row r="111" s="172" customFormat="1"/>
    <row r="112" s="172" customFormat="1"/>
    <row r="113" s="172" customFormat="1"/>
    <row r="114" s="172" customFormat="1"/>
    <row r="115" s="172" customFormat="1"/>
    <row r="116" s="172" customFormat="1"/>
    <row r="117" s="172" customFormat="1"/>
    <row r="118" s="172" customFormat="1"/>
    <row r="119" s="172" customFormat="1"/>
    <row r="120" s="172" customFormat="1"/>
    <row r="121" s="172" customFormat="1"/>
    <row r="122" s="172" customFormat="1"/>
    <row r="123" s="172" customFormat="1"/>
    <row r="124" s="172" customFormat="1"/>
    <row r="125" s="172" customFormat="1"/>
    <row r="126" s="172" customFormat="1"/>
    <row r="127" s="172" customFormat="1"/>
    <row r="128" s="172" customFormat="1"/>
    <row r="129" s="172" customFormat="1"/>
    <row r="130" s="172" customFormat="1"/>
    <row r="131" s="172" customFormat="1"/>
    <row r="132" s="172" customFormat="1"/>
    <row r="133" s="172" customFormat="1"/>
    <row r="134" s="172" customFormat="1"/>
    <row r="135" s="172" customFormat="1"/>
    <row r="136" s="172" customFormat="1"/>
    <row r="137" s="172" customFormat="1"/>
    <row r="138" s="172" customFormat="1"/>
    <row r="139" s="172" customFormat="1"/>
    <row r="140" s="172" customFormat="1"/>
    <row r="141" s="172" customFormat="1"/>
    <row r="142" s="172" customFormat="1"/>
    <row r="143" s="172" customFormat="1"/>
    <row r="144" s="172" customFormat="1"/>
    <row r="145" s="172" customFormat="1"/>
    <row r="146" s="172" customFormat="1"/>
    <row r="147" s="172" customFormat="1"/>
    <row r="148" s="172" customFormat="1"/>
    <row r="149" s="172" customFormat="1"/>
    <row r="150" s="172" customFormat="1"/>
    <row r="151" s="172" customFormat="1"/>
    <row r="152" s="172" customFormat="1"/>
    <row r="153" s="172" customFormat="1"/>
    <row r="154" s="172" customFormat="1"/>
    <row r="155" s="172" customFormat="1"/>
    <row r="156" s="172" customFormat="1"/>
    <row r="157" s="172" customFormat="1"/>
    <row r="158" s="172" customFormat="1"/>
    <row r="159" s="172" customFormat="1"/>
    <row r="160" s="172" customFormat="1"/>
    <row r="161" s="172" customFormat="1"/>
    <row r="162" s="172" customFormat="1"/>
    <row r="163" s="172" customFormat="1"/>
    <row r="164" s="172" customFormat="1"/>
    <row r="165" s="172" customFormat="1"/>
    <row r="166" s="172" customFormat="1"/>
    <row r="167" s="172" customFormat="1"/>
    <row r="168" s="172" customFormat="1"/>
    <row r="169" s="172" customFormat="1"/>
    <row r="170" s="172" customFormat="1"/>
    <row r="171" s="172" customFormat="1"/>
    <row r="172" s="172" customFormat="1"/>
    <row r="173" s="172" customFormat="1"/>
    <row r="174" s="172" customFormat="1"/>
    <row r="175" s="172" customFormat="1"/>
    <row r="176" s="172" customFormat="1"/>
    <row r="177" s="172" customFormat="1"/>
    <row r="178" s="172" customFormat="1"/>
    <row r="179" s="172" customFormat="1"/>
    <row r="180" s="172" customFormat="1"/>
    <row r="181" s="172" customFormat="1"/>
    <row r="182" s="172" customFormat="1"/>
    <row r="183" s="172" customFormat="1"/>
    <row r="184" s="172" customFormat="1"/>
    <row r="185" s="172" customFormat="1"/>
    <row r="186" s="172" customFormat="1"/>
    <row r="187" s="172" customFormat="1"/>
    <row r="188" s="172" customFormat="1"/>
    <row r="189" s="172" customFormat="1"/>
    <row r="190" s="172" customFormat="1"/>
    <row r="191" s="172" customFormat="1"/>
    <row r="192" s="172" customFormat="1"/>
    <row r="193" s="172" customFormat="1"/>
  </sheetData>
  <mergeCells count="2">
    <mergeCell ref="B5:M5"/>
    <mergeCell ref="N2:P2"/>
  </mergeCells>
  <printOptions horizontalCentered="1"/>
  <pageMargins left="0.42" right="0.42" top="1" bottom="1" header="0.3" footer="0.3"/>
  <pageSetup scale="87"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pageSetUpPr fitToPage="1"/>
  </sheetPr>
  <dimension ref="A1:Y33"/>
  <sheetViews>
    <sheetView tabSelected="1" zoomScaleNormal="100" workbookViewId="0">
      <selection activeCell="F4" sqref="F4"/>
    </sheetView>
  </sheetViews>
  <sheetFormatPr defaultRowHeight="13.2"/>
  <cols>
    <col min="2" max="2" width="25.77734375" customWidth="1"/>
    <col min="3" max="3" width="8.21875" customWidth="1"/>
    <col min="4" max="5" width="8.6640625" customWidth="1"/>
    <col min="6" max="6" width="8.5546875" customWidth="1"/>
    <col min="7" max="7" width="8" customWidth="1"/>
    <col min="8" max="8" width="9.33203125" customWidth="1"/>
    <col min="9" max="14" width="8.6640625" customWidth="1"/>
    <col min="15" max="15" width="9.88671875" bestFit="1" customWidth="1"/>
    <col min="16" max="16" width="11.77734375" customWidth="1"/>
    <col min="17" max="17" width="10.88671875" style="140" customWidth="1"/>
    <col min="18" max="18" width="8.88671875" hidden="1" customWidth="1"/>
    <col min="19" max="19" width="11.77734375" hidden="1" customWidth="1"/>
    <col min="20" max="20" width="10" hidden="1" customWidth="1"/>
  </cols>
  <sheetData>
    <row r="1" spans="1:25" ht="15.6">
      <c r="A1" s="103" t="s">
        <v>177</v>
      </c>
      <c r="B1" s="88"/>
      <c r="C1" s="88"/>
      <c r="D1" s="88"/>
      <c r="E1" s="88"/>
      <c r="F1" s="88"/>
      <c r="G1" s="88"/>
      <c r="H1" s="88"/>
      <c r="I1" s="88"/>
      <c r="J1" s="88"/>
      <c r="K1" s="88"/>
      <c r="L1" s="88"/>
      <c r="M1" s="88"/>
      <c r="N1" s="88"/>
      <c r="O1" s="2"/>
      <c r="P1" s="131"/>
      <c r="Q1" s="131"/>
      <c r="R1" s="2"/>
      <c r="S1" s="131"/>
      <c r="T1" s="2"/>
    </row>
    <row r="2" spans="1:25" ht="40.200000000000003" customHeight="1">
      <c r="A2" s="132"/>
      <c r="B2" s="9"/>
      <c r="C2" s="644">
        <v>2017</v>
      </c>
      <c r="D2" s="645"/>
      <c r="E2" s="646"/>
      <c r="F2" s="645">
        <v>2018</v>
      </c>
      <c r="G2" s="645"/>
      <c r="H2" s="645"/>
      <c r="I2" s="645"/>
      <c r="J2" s="645"/>
      <c r="K2" s="645"/>
      <c r="L2" s="645"/>
      <c r="M2" s="645"/>
      <c r="N2" s="646"/>
      <c r="O2" s="107" t="s">
        <v>74</v>
      </c>
      <c r="P2" s="108" t="s">
        <v>278</v>
      </c>
      <c r="Q2" s="109" t="s">
        <v>138</v>
      </c>
      <c r="R2" s="107" t="s">
        <v>74</v>
      </c>
      <c r="S2" s="108" t="s">
        <v>137</v>
      </c>
      <c r="T2" s="109" t="s">
        <v>138</v>
      </c>
    </row>
    <row r="3" spans="1:25" ht="15.6" customHeight="1">
      <c r="A3" s="133"/>
      <c r="B3" s="281" t="s">
        <v>126</v>
      </c>
      <c r="C3" s="218" t="s">
        <v>231</v>
      </c>
      <c r="D3" s="219" t="s">
        <v>232</v>
      </c>
      <c r="E3" s="220" t="s">
        <v>233</v>
      </c>
      <c r="F3" s="219" t="s">
        <v>234</v>
      </c>
      <c r="G3" s="219" t="s">
        <v>235</v>
      </c>
      <c r="H3" s="219" t="s">
        <v>224</v>
      </c>
      <c r="I3" s="219" t="s">
        <v>228</v>
      </c>
      <c r="J3" s="219" t="s">
        <v>236</v>
      </c>
      <c r="K3" s="219" t="s">
        <v>237</v>
      </c>
      <c r="L3" s="219" t="s">
        <v>238</v>
      </c>
      <c r="M3" s="219" t="s">
        <v>239</v>
      </c>
      <c r="N3" s="221" t="s">
        <v>240</v>
      </c>
      <c r="O3" s="110"/>
      <c r="P3" s="111">
        <v>43355</v>
      </c>
      <c r="Q3" s="150"/>
      <c r="R3" s="110"/>
      <c r="S3" s="111">
        <v>42683</v>
      </c>
      <c r="T3" s="112"/>
    </row>
    <row r="4" spans="1:25" ht="9.6" customHeight="1">
      <c r="A4" s="29"/>
      <c r="B4" s="113"/>
      <c r="C4" s="114"/>
      <c r="D4" s="115"/>
      <c r="E4" s="115"/>
      <c r="F4" s="115"/>
      <c r="G4" s="115"/>
      <c r="H4" s="116"/>
      <c r="I4" s="117"/>
      <c r="J4" s="117"/>
      <c r="K4" s="118"/>
      <c r="L4" s="117"/>
      <c r="M4" s="118"/>
      <c r="N4" s="119"/>
      <c r="O4" s="120"/>
      <c r="P4" s="121"/>
      <c r="Q4" s="151"/>
      <c r="R4" s="5"/>
      <c r="S4" s="134"/>
      <c r="T4" s="10"/>
      <c r="W4" s="1"/>
    </row>
    <row r="5" spans="1:25" s="75" customFormat="1" ht="14.4" customHeight="1">
      <c r="A5" s="148"/>
      <c r="B5" s="149"/>
      <c r="C5" s="647" t="s">
        <v>43</v>
      </c>
      <c r="D5" s="648"/>
      <c r="E5" s="648"/>
      <c r="F5" s="648"/>
      <c r="G5" s="648"/>
      <c r="H5" s="648"/>
      <c r="I5" s="648"/>
      <c r="J5" s="648"/>
      <c r="K5" s="648"/>
      <c r="L5" s="648"/>
      <c r="M5" s="648"/>
      <c r="N5" s="648"/>
      <c r="O5" s="649" t="s">
        <v>40</v>
      </c>
      <c r="P5" s="650"/>
      <c r="Q5" s="287" t="s">
        <v>41</v>
      </c>
      <c r="R5" s="642" t="s">
        <v>139</v>
      </c>
      <c r="S5" s="643"/>
      <c r="T5" s="147" t="s">
        <v>41</v>
      </c>
      <c r="W5" s="160"/>
    </row>
    <row r="6" spans="1:25" ht="9.6" customHeight="1">
      <c r="A6" s="5"/>
      <c r="B6" s="10"/>
      <c r="C6" s="70"/>
      <c r="D6" s="73"/>
      <c r="E6" s="55"/>
      <c r="F6" s="73"/>
      <c r="G6" s="73"/>
      <c r="H6" s="122"/>
      <c r="I6" s="123"/>
      <c r="J6" s="123"/>
      <c r="K6" s="73"/>
      <c r="L6" s="123"/>
      <c r="M6" s="73"/>
      <c r="N6" s="73"/>
      <c r="O6" s="135"/>
      <c r="P6" s="136"/>
      <c r="Q6" s="152"/>
      <c r="R6" s="5"/>
      <c r="S6" s="134"/>
      <c r="T6" s="10"/>
      <c r="W6" s="1"/>
    </row>
    <row r="7" spans="1:25" ht="13.8" customHeight="1">
      <c r="A7" s="635" t="s">
        <v>127</v>
      </c>
      <c r="B7" s="636"/>
      <c r="C7" s="518"/>
      <c r="D7" s="519"/>
      <c r="E7" s="519"/>
      <c r="F7" s="519"/>
      <c r="G7" s="519"/>
      <c r="H7" s="519"/>
      <c r="I7" s="519"/>
      <c r="J7" s="519"/>
      <c r="K7" s="519"/>
      <c r="L7" s="519"/>
      <c r="M7" s="519"/>
      <c r="N7" s="519"/>
      <c r="O7" s="520">
        <f>+O10+O9+O8</f>
        <v>1412736</v>
      </c>
      <c r="P7" s="521">
        <f>+P10+P9+P8</f>
        <v>1566502</v>
      </c>
      <c r="Q7" s="522">
        <f>+O7/P7</f>
        <v>0.90184117224235905</v>
      </c>
      <c r="R7" s="124">
        <f>+R10+R9+R8</f>
        <v>1557274.78608</v>
      </c>
      <c r="S7" s="125">
        <f>ROUND(+P7*1.10231125,0)</f>
        <v>1726773</v>
      </c>
      <c r="T7" s="137">
        <f>+R7/S7</f>
        <v>0.90184105616661836</v>
      </c>
    </row>
    <row r="8" spans="1:25" ht="13.8" customHeight="1">
      <c r="A8" s="523" t="s">
        <v>128</v>
      </c>
      <c r="B8" s="55" t="s">
        <v>269</v>
      </c>
      <c r="C8" s="518">
        <f>'Tab 3 WTO Raw  '!$D$46+'Tab 3 WTO Raw  '!B46</f>
        <v>200607</v>
      </c>
      <c r="D8" s="519">
        <f>'Tab 3 WTO Raw  '!$E$46 + 'Tab 3 WTO Raw  '!C46</f>
        <v>196277</v>
      </c>
      <c r="E8" s="519">
        <f>'Tab 3 WTO Raw  '!$F$46</f>
        <v>141077</v>
      </c>
      <c r="F8" s="519">
        <f>'Tab 3 WTO Raw  '!$G$46</f>
        <v>97511</v>
      </c>
      <c r="G8" s="519">
        <f>'Tab 3 WTO Raw  '!$H$46</f>
        <v>25553</v>
      </c>
      <c r="H8" s="519">
        <f>'Tab 3 WTO Raw  '!$I$46</f>
        <v>72587</v>
      </c>
      <c r="I8" s="519">
        <f>'Tab 3 WTO Raw  '!$J$46</f>
        <v>42877</v>
      </c>
      <c r="J8" s="519">
        <f>'Tab 3 WTO Raw  '!$K$46</f>
        <v>107244</v>
      </c>
      <c r="K8" s="519">
        <f>'Tab 3 WTO Raw  '!$L$46</f>
        <v>79080</v>
      </c>
      <c r="L8" s="519">
        <f>'Tab 3 WTO Raw  '!$M$46</f>
        <v>86327</v>
      </c>
      <c r="M8" s="519">
        <f>'Tab 3 WTO Raw  '!$N$46</f>
        <v>21205</v>
      </c>
      <c r="N8" s="519"/>
      <c r="O8" s="524">
        <f t="shared" ref="O8:O13" si="0">SUM(C8:N8)</f>
        <v>1070345</v>
      </c>
      <c r="P8" s="521">
        <f>'Table 8A FY 2018 '!$D$9</f>
        <v>1190881</v>
      </c>
      <c r="Q8" s="522">
        <f t="shared" ref="Q8:Q14" si="1">+O8/P8</f>
        <v>0.8987841774283073</v>
      </c>
      <c r="R8" s="124">
        <f t="shared" ref="R8:R13" si="2">+O8*1.10231125</f>
        <v>1179853.33488125</v>
      </c>
      <c r="S8" s="125">
        <f t="shared" ref="S8:S14" si="3">ROUND(+P8*1.10231125,0)</f>
        <v>1312722</v>
      </c>
      <c r="T8" s="137">
        <f t="shared" ref="T8:T13" si="4">+R8/S8</f>
        <v>0.89878385132667082</v>
      </c>
      <c r="X8" s="1"/>
    </row>
    <row r="9" spans="1:25" ht="13.8" customHeight="1">
      <c r="A9" s="523" t="s">
        <v>129</v>
      </c>
      <c r="B9" s="55" t="s">
        <v>130</v>
      </c>
      <c r="C9" s="518">
        <f>'Tab 4 Refined'!$B$13</f>
        <v>57157</v>
      </c>
      <c r="D9" s="519">
        <f>'Tab 4 Refined'!$C$13</f>
        <v>1232</v>
      </c>
      <c r="E9" s="519">
        <f>'Tab 4 Refined'!$D$13</f>
        <v>1885</v>
      </c>
      <c r="F9" s="519">
        <f>'Tab 4 Refined'!$E$13</f>
        <v>49286</v>
      </c>
      <c r="G9" s="519">
        <f>'Tab 4 Refined'!$F$13</f>
        <v>1942</v>
      </c>
      <c r="H9" s="519">
        <f>'Tab 4 Refined'!$G$13</f>
        <v>1847</v>
      </c>
      <c r="I9" s="519">
        <f>'Tab 4 Refined'!$H$13</f>
        <v>27079</v>
      </c>
      <c r="J9" s="265">
        <f>'Tab 4 Refined'!$I$13</f>
        <v>468</v>
      </c>
      <c r="K9" s="59">
        <f>'Tab 4 Refined'!$J$13</f>
        <v>514</v>
      </c>
      <c r="L9" s="519">
        <f>'Tab 4 Refined'!$K$13</f>
        <v>32000</v>
      </c>
      <c r="M9" s="519">
        <f>'Tab 4 Refined'!$L$13</f>
        <v>109</v>
      </c>
      <c r="N9" s="519"/>
      <c r="O9" s="524">
        <f t="shared" si="0"/>
        <v>173519</v>
      </c>
      <c r="P9" s="525">
        <f>'Table 8A FY 2018 '!$D$19</f>
        <v>173580</v>
      </c>
      <c r="Q9" s="522">
        <f t="shared" si="1"/>
        <v>0.99964857702500287</v>
      </c>
      <c r="R9" s="124">
        <f t="shared" si="2"/>
        <v>191271.94578875002</v>
      </c>
      <c r="S9" s="125">
        <f t="shared" si="3"/>
        <v>191339</v>
      </c>
      <c r="T9" s="137">
        <f t="shared" si="4"/>
        <v>0.99964955282901036</v>
      </c>
      <c r="X9" s="1"/>
    </row>
    <row r="10" spans="1:25" ht="13.8" customHeight="1">
      <c r="A10" s="523" t="s">
        <v>131</v>
      </c>
      <c r="B10" s="55" t="s">
        <v>132</v>
      </c>
      <c r="C10" s="518">
        <f>'Tab 5 FTAs '!$B$26</f>
        <v>13787</v>
      </c>
      <c r="D10" s="526">
        <f>'Tab 5 FTAs '!$C$26</f>
        <v>8708</v>
      </c>
      <c r="E10" s="519">
        <f>'Tab 5 FTAs '!$D$26</f>
        <v>2804</v>
      </c>
      <c r="F10" s="519">
        <f>'Tab 5 FTAs '!$E$26</f>
        <v>11845</v>
      </c>
      <c r="G10" s="519">
        <f>'Tab 5 FTAs '!$F$26</f>
        <v>12325</v>
      </c>
      <c r="H10" s="527">
        <f>'Tab 5 FTAs '!$G$26</f>
        <v>9454</v>
      </c>
      <c r="I10" s="519">
        <f>'Tab 5 FTAs '!$H$26</f>
        <v>14793</v>
      </c>
      <c r="J10" s="519">
        <f>'Tab 5 FTAs '!$I$26</f>
        <v>19337</v>
      </c>
      <c r="K10" s="519">
        <f>'Tab 5 FTAs '!$J$26</f>
        <v>42171</v>
      </c>
      <c r="L10" s="519">
        <f>'Tab 5 FTAs '!$K$26</f>
        <v>19161</v>
      </c>
      <c r="M10" s="519">
        <f>'Tab 5 FTAs '!$L$26</f>
        <v>14487</v>
      </c>
      <c r="N10" s="519"/>
      <c r="O10" s="524">
        <f t="shared" si="0"/>
        <v>168872</v>
      </c>
      <c r="P10" s="525">
        <f>'Table 8A FY 2018 '!$D$38</f>
        <v>202041</v>
      </c>
      <c r="Q10" s="522">
        <f t="shared" si="1"/>
        <v>0.83583035126533722</v>
      </c>
      <c r="R10" s="124">
        <f t="shared" si="2"/>
        <v>186149.50541000001</v>
      </c>
      <c r="S10" s="125">
        <f t="shared" si="3"/>
        <v>222712</v>
      </c>
      <c r="T10" s="137">
        <f t="shared" si="4"/>
        <v>0.8358306036944575</v>
      </c>
    </row>
    <row r="11" spans="1:25" ht="13.8" customHeight="1">
      <c r="A11" s="43" t="s">
        <v>133</v>
      </c>
      <c r="B11" s="55" t="s">
        <v>134</v>
      </c>
      <c r="C11" s="518">
        <f>'Tab 6,7 Re-Export '!$B$18</f>
        <v>57557</v>
      </c>
      <c r="D11" s="519">
        <f>'Tab 6,7 Re-Export '!C18</f>
        <v>1288</v>
      </c>
      <c r="E11" s="519">
        <f>'Tab 6,7 Re-Export '!D18</f>
        <v>27846</v>
      </c>
      <c r="F11" s="519">
        <f>'Tab 6,7 Re-Export '!E18</f>
        <v>0</v>
      </c>
      <c r="G11" s="519">
        <f>'Tab 6,7 Re-Export '!F18</f>
        <v>56401</v>
      </c>
      <c r="H11" s="519">
        <f>'Tab 6,7 Re-Export '!G18</f>
        <v>10977</v>
      </c>
      <c r="I11" s="519">
        <f>'Tab 6,7 Re-Export '!H18</f>
        <v>0</v>
      </c>
      <c r="J11" s="519">
        <f>'Tab 6,7 Re-Export '!I18</f>
        <v>16234</v>
      </c>
      <c r="K11" s="519">
        <f>'Tab 6,7 Re-Export '!J18</f>
        <v>12669</v>
      </c>
      <c r="L11" s="519">
        <f>'Tab 6,7 Re-Export '!K18</f>
        <v>62620</v>
      </c>
      <c r="M11" s="519">
        <f>'Tab 6,7 Re-Export '!$L$18</f>
        <v>8681</v>
      </c>
      <c r="N11" s="519"/>
      <c r="O11" s="524">
        <f t="shared" si="0"/>
        <v>254273</v>
      </c>
      <c r="P11" s="525">
        <f>'Table 8A FY 2018 '!$D$44</f>
        <v>294835</v>
      </c>
      <c r="Q11" s="522">
        <f t="shared" si="1"/>
        <v>0.86242474604439767</v>
      </c>
      <c r="R11" s="124">
        <f t="shared" si="2"/>
        <v>280287.98847124999</v>
      </c>
      <c r="S11" s="125">
        <f t="shared" si="3"/>
        <v>325000</v>
      </c>
      <c r="T11" s="137">
        <f t="shared" si="4"/>
        <v>0.86242457991153842</v>
      </c>
      <c r="X11" s="1"/>
    </row>
    <row r="12" spans="1:25" ht="13.8" customHeight="1">
      <c r="A12" s="528" t="s">
        <v>135</v>
      </c>
      <c r="B12" s="529" t="s">
        <v>270</v>
      </c>
      <c r="C12" s="518">
        <f>'Tab 2 Mexico'!$B$24</f>
        <v>11827.480000000001</v>
      </c>
      <c r="D12" s="519">
        <f>'Tab 2 Mexico'!$C$24</f>
        <v>19949.2</v>
      </c>
      <c r="E12" s="519">
        <f>'Tab 2 Mexico'!$D$24</f>
        <v>19598.34</v>
      </c>
      <c r="F12" s="519">
        <f>'Tab 2 Mexico'!$E$24</f>
        <v>64713</v>
      </c>
      <c r="G12" s="519">
        <f>'Tab 2 Mexico'!$F$24</f>
        <v>59279.44</v>
      </c>
      <c r="H12" s="519">
        <f>'Tab 2 Mexico'!$G$24</f>
        <v>217437.80000000002</v>
      </c>
      <c r="I12" s="519">
        <f>'Tab 2 Mexico'!$H$24</f>
        <v>205842.46000000002</v>
      </c>
      <c r="J12" s="519">
        <f>'Tab 2 Mexico'!$I$24</f>
        <v>125056.68000000001</v>
      </c>
      <c r="K12" s="519">
        <f>'Tab 2 Mexico'!$J$24</f>
        <v>90755.08</v>
      </c>
      <c r="L12" s="519">
        <f>'Tab 2 Mexico'!$K$24</f>
        <v>90000.36</v>
      </c>
      <c r="M12" s="519">
        <f>'Tab 2 Mexico'!$L$24</f>
        <v>179999.66</v>
      </c>
      <c r="N12" s="519"/>
      <c r="O12" s="524">
        <f t="shared" si="0"/>
        <v>1084459.5</v>
      </c>
      <c r="P12" s="525">
        <f>'Table 8A FY 2018 '!$D$42</f>
        <v>1151656</v>
      </c>
      <c r="Q12" s="522">
        <f t="shared" si="1"/>
        <v>0.94165228158408409</v>
      </c>
      <c r="R12" s="126">
        <f>+O12*1.10231125</f>
        <v>1195411.9070193751</v>
      </c>
      <c r="S12" s="125">
        <f t="shared" si="3"/>
        <v>1269483</v>
      </c>
      <c r="T12" s="137">
        <f>+R12/S12</f>
        <v>0.94165255227472533</v>
      </c>
      <c r="V12" s="171"/>
      <c r="W12" s="171"/>
      <c r="X12" s="1"/>
    </row>
    <row r="13" spans="1:25" ht="18" customHeight="1">
      <c r="A13" s="38"/>
      <c r="B13" s="529" t="s">
        <v>279</v>
      </c>
      <c r="C13" s="530">
        <v>1178</v>
      </c>
      <c r="D13" s="28">
        <v>1085</v>
      </c>
      <c r="E13" s="28">
        <v>1314</v>
      </c>
      <c r="F13" s="34">
        <v>1073</v>
      </c>
      <c r="G13" s="28">
        <v>976</v>
      </c>
      <c r="H13" s="34">
        <v>1053</v>
      </c>
      <c r="I13" s="28">
        <v>1266</v>
      </c>
      <c r="J13" s="28">
        <v>1792</v>
      </c>
      <c r="K13" s="28">
        <v>19376</v>
      </c>
      <c r="L13" s="16">
        <v>5000</v>
      </c>
      <c r="M13" s="16">
        <v>5000</v>
      </c>
      <c r="N13" s="16"/>
      <c r="O13" s="524">
        <f t="shared" si="0"/>
        <v>39113</v>
      </c>
      <c r="P13" s="525">
        <f>'Table 8A FY 2018 '!$D$46</f>
        <v>40823</v>
      </c>
      <c r="Q13" s="522">
        <f t="shared" si="1"/>
        <v>0.95811184871273547</v>
      </c>
      <c r="R13" s="124">
        <f t="shared" si="2"/>
        <v>43114.699921250001</v>
      </c>
      <c r="S13" s="125">
        <f t="shared" si="3"/>
        <v>45000</v>
      </c>
      <c r="T13" s="137">
        <f t="shared" si="4"/>
        <v>0.9581044426944445</v>
      </c>
      <c r="W13" s="173"/>
      <c r="X13" s="170"/>
      <c r="Y13" s="170"/>
    </row>
    <row r="14" spans="1:25" ht="13.8" customHeight="1">
      <c r="A14" s="531"/>
      <c r="B14" s="281" t="s">
        <v>36</v>
      </c>
      <c r="C14" s="532">
        <f t="shared" ref="C14:M14" si="5">SUM(C8:C13)</f>
        <v>342113.48</v>
      </c>
      <c r="D14" s="532">
        <f t="shared" si="5"/>
        <v>228539.2</v>
      </c>
      <c r="E14" s="532">
        <f t="shared" si="5"/>
        <v>194524.34</v>
      </c>
      <c r="F14" s="532">
        <f t="shared" si="5"/>
        <v>224428</v>
      </c>
      <c r="G14" s="532">
        <f t="shared" si="5"/>
        <v>156476.44</v>
      </c>
      <c r="H14" s="532">
        <f t="shared" si="5"/>
        <v>313355.80000000005</v>
      </c>
      <c r="I14" s="532">
        <f t="shared" si="5"/>
        <v>291857.46000000002</v>
      </c>
      <c r="J14" s="532">
        <f t="shared" si="5"/>
        <v>270131.68</v>
      </c>
      <c r="K14" s="532">
        <f t="shared" si="5"/>
        <v>244565.08000000002</v>
      </c>
      <c r="L14" s="532">
        <f t="shared" si="5"/>
        <v>295108.36</v>
      </c>
      <c r="M14" s="532">
        <f t="shared" si="5"/>
        <v>229481.66</v>
      </c>
      <c r="N14" s="532"/>
      <c r="O14" s="533">
        <f>SUM(O8:O13)</f>
        <v>2790581.5</v>
      </c>
      <c r="P14" s="534">
        <f>SUM(P8:P13)</f>
        <v>3053816</v>
      </c>
      <c r="Q14" s="535">
        <f t="shared" si="1"/>
        <v>0.91380145365667087</v>
      </c>
      <c r="R14" s="127">
        <f>+O14*1.10231125</f>
        <v>3076089.3814918753</v>
      </c>
      <c r="S14" s="128">
        <f t="shared" si="3"/>
        <v>3366256</v>
      </c>
      <c r="T14" s="138">
        <f>+R14/S14</f>
        <v>0.91380138096801766</v>
      </c>
      <c r="X14" s="1"/>
    </row>
    <row r="15" spans="1:25" ht="14.4" customHeight="1">
      <c r="A15" s="536"/>
      <c r="B15" s="172"/>
      <c r="C15" s="536"/>
      <c r="D15" s="537"/>
      <c r="E15" s="537"/>
      <c r="F15" s="537"/>
      <c r="G15" s="537"/>
      <c r="H15" s="537"/>
      <c r="I15" s="537"/>
      <c r="J15" s="537"/>
      <c r="K15" s="537"/>
      <c r="L15" s="537"/>
      <c r="M15" s="537"/>
      <c r="N15" s="538"/>
      <c r="O15" s="536"/>
      <c r="P15" s="538"/>
      <c r="Q15" s="538"/>
    </row>
    <row r="16" spans="1:25" s="140" customFormat="1" ht="14.4" customHeight="1">
      <c r="A16" s="38"/>
      <c r="B16" s="172"/>
      <c r="C16" s="637" t="s">
        <v>145</v>
      </c>
      <c r="D16" s="638"/>
      <c r="E16" s="638"/>
      <c r="F16" s="638"/>
      <c r="G16" s="638"/>
      <c r="H16" s="638"/>
      <c r="I16" s="638"/>
      <c r="J16" s="638"/>
      <c r="K16" s="638"/>
      <c r="L16" s="638"/>
      <c r="M16" s="638"/>
      <c r="N16" s="639"/>
      <c r="O16" s="640" t="s">
        <v>89</v>
      </c>
      <c r="P16" s="641"/>
      <c r="Q16" s="539" t="s">
        <v>41</v>
      </c>
    </row>
    <row r="17" spans="1:20" ht="14.4" customHeight="1">
      <c r="A17" s="38"/>
      <c r="B17" s="423"/>
      <c r="C17" s="637"/>
      <c r="D17" s="638"/>
      <c r="E17" s="638"/>
      <c r="F17" s="638"/>
      <c r="G17" s="638"/>
      <c r="H17" s="638"/>
      <c r="I17" s="638"/>
      <c r="J17" s="638"/>
      <c r="K17" s="638"/>
      <c r="L17" s="638"/>
      <c r="M17" s="638"/>
      <c r="N17" s="639"/>
      <c r="O17" s="640"/>
      <c r="P17" s="641"/>
      <c r="Q17" s="539"/>
    </row>
    <row r="18" spans="1:20" ht="13.8" customHeight="1">
      <c r="A18" s="635" t="s">
        <v>127</v>
      </c>
      <c r="B18" s="636"/>
      <c r="C18" s="518"/>
      <c r="D18" s="519"/>
      <c r="E18" s="519"/>
      <c r="F18" s="519"/>
      <c r="G18" s="519"/>
      <c r="H18" s="519"/>
      <c r="I18" s="519"/>
      <c r="J18" s="519"/>
      <c r="K18" s="519"/>
      <c r="L18" s="519"/>
      <c r="M18" s="519"/>
      <c r="N18" s="519"/>
      <c r="O18" s="520">
        <f>+O21+O20+O19</f>
        <v>1557274.78608</v>
      </c>
      <c r="P18" s="125">
        <f t="shared" ref="P18:P25" si="6">ROUND(+P7*1.10231125,0)</f>
        <v>1726773</v>
      </c>
      <c r="Q18" s="540">
        <f>+O18/P18</f>
        <v>0.90184105616661836</v>
      </c>
      <c r="R18" s="60"/>
    </row>
    <row r="19" spans="1:20" ht="13.8" customHeight="1">
      <c r="A19" s="523" t="s">
        <v>128</v>
      </c>
      <c r="B19" s="55" t="s">
        <v>269</v>
      </c>
      <c r="C19" s="518">
        <f t="shared" ref="C19:M22" si="7">C8*1.10231125</f>
        <v>221131.35292875001</v>
      </c>
      <c r="D19" s="519">
        <f t="shared" si="7"/>
        <v>216358.34521625002</v>
      </c>
      <c r="E19" s="519">
        <f t="shared" si="7"/>
        <v>155510.76421625001</v>
      </c>
      <c r="F19" s="519">
        <f t="shared" si="7"/>
        <v>107487.47229875001</v>
      </c>
      <c r="G19" s="519">
        <f t="shared" si="7"/>
        <v>28167.359371250001</v>
      </c>
      <c r="H19" s="519">
        <f t="shared" si="7"/>
        <v>80013.466703750004</v>
      </c>
      <c r="I19" s="519">
        <f t="shared" si="7"/>
        <v>47263.799466250006</v>
      </c>
      <c r="J19" s="519">
        <f t="shared" si="7"/>
        <v>118216.267695</v>
      </c>
      <c r="K19" s="519">
        <f t="shared" si="7"/>
        <v>87170.773650000003</v>
      </c>
      <c r="L19" s="519">
        <f t="shared" si="7"/>
        <v>95159.223278750011</v>
      </c>
      <c r="M19" s="519">
        <f t="shared" si="7"/>
        <v>23374.510056250001</v>
      </c>
      <c r="N19" s="519"/>
      <c r="O19" s="524">
        <f>+O8*1.10231125</f>
        <v>1179853.33488125</v>
      </c>
      <c r="P19" s="125">
        <f t="shared" si="6"/>
        <v>1312722</v>
      </c>
      <c r="Q19" s="540">
        <f t="shared" ref="Q19:Q25" si="8">+O19/P19</f>
        <v>0.89878385132667082</v>
      </c>
      <c r="R19" s="60"/>
    </row>
    <row r="20" spans="1:20" ht="13.8" customHeight="1">
      <c r="A20" s="523" t="s">
        <v>129</v>
      </c>
      <c r="B20" s="55" t="s">
        <v>130</v>
      </c>
      <c r="C20" s="518">
        <f t="shared" si="7"/>
        <v>63004.804116250001</v>
      </c>
      <c r="D20" s="519">
        <f t="shared" si="7"/>
        <v>1358.04746</v>
      </c>
      <c r="E20" s="519">
        <f t="shared" si="7"/>
        <v>2077.8567062500001</v>
      </c>
      <c r="F20" s="519">
        <f t="shared" si="7"/>
        <v>54328.512267500002</v>
      </c>
      <c r="G20" s="519">
        <f t="shared" ref="G20:M20" si="9">G9*1.10231125</f>
        <v>2140.6884475000002</v>
      </c>
      <c r="H20" s="519">
        <f t="shared" si="9"/>
        <v>2035.9688787500002</v>
      </c>
      <c r="I20" s="519">
        <f t="shared" si="9"/>
        <v>29849.486338750001</v>
      </c>
      <c r="J20" s="519">
        <f t="shared" si="9"/>
        <v>515.881665</v>
      </c>
      <c r="K20" s="519">
        <f t="shared" si="9"/>
        <v>566.58798250000007</v>
      </c>
      <c r="L20" s="519">
        <f t="shared" si="9"/>
        <v>35273.96</v>
      </c>
      <c r="M20" s="519">
        <f t="shared" si="9"/>
        <v>120.15192625</v>
      </c>
      <c r="N20" s="519"/>
      <c r="O20" s="524">
        <f t="shared" ref="O20:O25" si="10">+O9*1.10231125</f>
        <v>191271.94578875002</v>
      </c>
      <c r="P20" s="125">
        <f t="shared" si="6"/>
        <v>191339</v>
      </c>
      <c r="Q20" s="540">
        <f t="shared" si="8"/>
        <v>0.99964955282901036</v>
      </c>
      <c r="R20" s="60"/>
    </row>
    <row r="21" spans="1:20" ht="13.8" customHeight="1">
      <c r="A21" s="523" t="s">
        <v>131</v>
      </c>
      <c r="B21" s="55" t="s">
        <v>132</v>
      </c>
      <c r="C21" s="518">
        <f t="shared" si="7"/>
        <v>15197.56520375</v>
      </c>
      <c r="D21" s="519">
        <f t="shared" si="7"/>
        <v>9598.9263650000012</v>
      </c>
      <c r="E21" s="519">
        <f t="shared" si="7"/>
        <v>3090.8807450000004</v>
      </c>
      <c r="F21" s="519">
        <f t="shared" si="7"/>
        <v>13056.876756250002</v>
      </c>
      <c r="G21" s="519">
        <f t="shared" ref="G21:M21" si="11">G10*1.10231125</f>
        <v>13585.986156250001</v>
      </c>
      <c r="H21" s="519">
        <f t="shared" si="11"/>
        <v>10421.250557500001</v>
      </c>
      <c r="I21" s="519">
        <f t="shared" si="11"/>
        <v>16306.490321250001</v>
      </c>
      <c r="J21" s="519">
        <f t="shared" si="11"/>
        <v>21315.39264125</v>
      </c>
      <c r="K21" s="519">
        <f t="shared" si="11"/>
        <v>46485.567723750006</v>
      </c>
      <c r="L21" s="519">
        <f t="shared" si="11"/>
        <v>21121.385861250001</v>
      </c>
      <c r="M21" s="519">
        <f t="shared" si="11"/>
        <v>15969.18307875</v>
      </c>
      <c r="N21" s="519"/>
      <c r="O21" s="524">
        <f t="shared" si="10"/>
        <v>186149.50541000001</v>
      </c>
      <c r="P21" s="125">
        <f t="shared" si="6"/>
        <v>222712</v>
      </c>
      <c r="Q21" s="540">
        <f t="shared" si="8"/>
        <v>0.8358306036944575</v>
      </c>
      <c r="R21" s="60"/>
    </row>
    <row r="22" spans="1:20" ht="13.8" customHeight="1">
      <c r="A22" s="43" t="s">
        <v>133</v>
      </c>
      <c r="B22" s="55" t="s">
        <v>134</v>
      </c>
      <c r="C22" s="518">
        <f t="shared" si="7"/>
        <v>63445.728616250002</v>
      </c>
      <c r="D22" s="519">
        <f t="shared" si="7"/>
        <v>1419.7768900000001</v>
      </c>
      <c r="E22" s="519">
        <f t="shared" si="7"/>
        <v>30694.959067500004</v>
      </c>
      <c r="F22" s="519">
        <f t="shared" si="7"/>
        <v>0</v>
      </c>
      <c r="G22" s="519">
        <f t="shared" ref="G22:M22" si="12">G11*1.10231125</f>
        <v>62171.456811250006</v>
      </c>
      <c r="H22" s="519">
        <f t="shared" si="12"/>
        <v>12100.070591250002</v>
      </c>
      <c r="I22" s="519">
        <f t="shared" si="12"/>
        <v>0</v>
      </c>
      <c r="J22" s="519">
        <f t="shared" si="12"/>
        <v>17894.9208325</v>
      </c>
      <c r="K22" s="519">
        <f t="shared" si="12"/>
        <v>13965.181226250001</v>
      </c>
      <c r="L22" s="519">
        <f t="shared" si="12"/>
        <v>69026.730475000004</v>
      </c>
      <c r="M22" s="519">
        <f t="shared" si="12"/>
        <v>9569.1639612500003</v>
      </c>
      <c r="N22" s="519"/>
      <c r="O22" s="524">
        <f t="shared" si="10"/>
        <v>280287.98847124999</v>
      </c>
      <c r="P22" s="125">
        <f t="shared" si="6"/>
        <v>325000</v>
      </c>
      <c r="Q22" s="540">
        <f t="shared" si="8"/>
        <v>0.86242457991153842</v>
      </c>
      <c r="R22" s="60"/>
    </row>
    <row r="23" spans="1:20" ht="13.8" customHeight="1">
      <c r="A23" s="541" t="s">
        <v>135</v>
      </c>
      <c r="B23" s="478" t="s">
        <v>270</v>
      </c>
      <c r="C23" s="518">
        <f t="shared" ref="C23:M24" si="13">C12*1.10231125</f>
        <v>13037.564263150003</v>
      </c>
      <c r="D23" s="519">
        <f t="shared" si="13"/>
        <v>21990.227588500002</v>
      </c>
      <c r="E23" s="519">
        <f t="shared" si="13"/>
        <v>21603.470663325003</v>
      </c>
      <c r="F23" s="519">
        <f t="shared" si="13"/>
        <v>71333.867921249999</v>
      </c>
      <c r="G23" s="519">
        <f t="shared" si="13"/>
        <v>65344.39360570001</v>
      </c>
      <c r="H23" s="519">
        <f t="shared" si="13"/>
        <v>239684.13311525004</v>
      </c>
      <c r="I23" s="519">
        <f t="shared" si="13"/>
        <v>226902.45938567503</v>
      </c>
      <c r="J23" s="519">
        <f t="shared" si="13"/>
        <v>137851.38525165</v>
      </c>
      <c r="K23" s="519">
        <f t="shared" si="13"/>
        <v>100040.34567865</v>
      </c>
      <c r="L23" s="519">
        <f t="shared" si="13"/>
        <v>99208.409332050011</v>
      </c>
      <c r="M23" s="519">
        <f t="shared" si="13"/>
        <v>198415.65021417502</v>
      </c>
      <c r="N23" s="519"/>
      <c r="O23" s="524">
        <f t="shared" si="10"/>
        <v>1195411.9070193751</v>
      </c>
      <c r="P23" s="125">
        <f t="shared" si="6"/>
        <v>1269483</v>
      </c>
      <c r="Q23" s="540">
        <f t="shared" si="8"/>
        <v>0.94165255227472533</v>
      </c>
      <c r="R23" s="60"/>
    </row>
    <row r="24" spans="1:20" ht="17.399999999999999" customHeight="1">
      <c r="A24" s="38"/>
      <c r="B24" s="529" t="s">
        <v>279</v>
      </c>
      <c r="C24" s="518">
        <f>C13*1.10231125</f>
        <v>1298.5226525</v>
      </c>
      <c r="D24" s="519">
        <f>D13*1.10231125</f>
        <v>1196.0077062500002</v>
      </c>
      <c r="E24" s="519">
        <f t="shared" si="13"/>
        <v>1448.4369825000001</v>
      </c>
      <c r="F24" s="519">
        <f t="shared" si="13"/>
        <v>1182.77997125</v>
      </c>
      <c r="G24" s="519">
        <f t="shared" si="13"/>
        <v>1075.8557800000001</v>
      </c>
      <c r="H24" s="519">
        <f t="shared" si="13"/>
        <v>1160.73374625</v>
      </c>
      <c r="I24" s="519">
        <f t="shared" si="13"/>
        <v>1395.5260425000001</v>
      </c>
      <c r="J24" s="519">
        <f t="shared" si="13"/>
        <v>1975.3417600000002</v>
      </c>
      <c r="K24" s="519">
        <f t="shared" si="13"/>
        <v>21358.38278</v>
      </c>
      <c r="L24" s="519">
        <f t="shared" si="13"/>
        <v>5511.5562500000005</v>
      </c>
      <c r="M24" s="519">
        <f t="shared" si="13"/>
        <v>5511.5562500000005</v>
      </c>
      <c r="N24" s="519"/>
      <c r="O24" s="524">
        <f t="shared" si="10"/>
        <v>43114.699921250001</v>
      </c>
      <c r="P24" s="125">
        <f t="shared" si="6"/>
        <v>45000</v>
      </c>
      <c r="Q24" s="540">
        <f t="shared" si="8"/>
        <v>0.9581044426944445</v>
      </c>
      <c r="R24" s="60"/>
    </row>
    <row r="25" spans="1:20" ht="13.8" customHeight="1">
      <c r="A25" s="531"/>
      <c r="B25" s="542" t="s">
        <v>36</v>
      </c>
      <c r="C25" s="543">
        <f t="shared" ref="C25:M25" si="14">SUM(C19:C24)</f>
        <v>377115.53778064996</v>
      </c>
      <c r="D25" s="544">
        <f t="shared" si="14"/>
        <v>251921.33122600004</v>
      </c>
      <c r="E25" s="544">
        <f t="shared" si="14"/>
        <v>214426.36838082501</v>
      </c>
      <c r="F25" s="544">
        <f t="shared" si="14"/>
        <v>247389.50921500003</v>
      </c>
      <c r="G25" s="544">
        <f t="shared" si="14"/>
        <v>172485.74017195005</v>
      </c>
      <c r="H25" s="544">
        <f t="shared" si="14"/>
        <v>345415.62359274999</v>
      </c>
      <c r="I25" s="544">
        <f t="shared" si="14"/>
        <v>321717.76155442506</v>
      </c>
      <c r="J25" s="544">
        <f t="shared" si="14"/>
        <v>297769.18984539999</v>
      </c>
      <c r="K25" s="544">
        <f t="shared" si="14"/>
        <v>269586.83904115</v>
      </c>
      <c r="L25" s="544">
        <f t="shared" si="14"/>
        <v>325301.26519705006</v>
      </c>
      <c r="M25" s="544">
        <f t="shared" si="14"/>
        <v>252960.21548667501</v>
      </c>
      <c r="N25" s="544"/>
      <c r="O25" s="533">
        <f t="shared" si="10"/>
        <v>3076089.3814918753</v>
      </c>
      <c r="P25" s="128">
        <f t="shared" si="6"/>
        <v>3366256</v>
      </c>
      <c r="Q25" s="545">
        <f t="shared" si="8"/>
        <v>0.91380138096801766</v>
      </c>
      <c r="R25" s="60"/>
    </row>
    <row r="26" spans="1:20" ht="11.4" customHeight="1">
      <c r="A26" s="172"/>
      <c r="B26" s="172"/>
      <c r="C26" s="172"/>
      <c r="D26" s="172"/>
      <c r="E26" s="172"/>
      <c r="F26" s="172"/>
      <c r="G26" s="172"/>
      <c r="H26" s="172"/>
      <c r="I26" s="172"/>
      <c r="J26" s="172"/>
      <c r="K26" s="172"/>
      <c r="L26" s="172"/>
      <c r="M26" s="172"/>
      <c r="N26" s="172"/>
      <c r="O26" s="172"/>
      <c r="P26" s="172"/>
      <c r="Q26" s="172"/>
    </row>
    <row r="27" spans="1:20" ht="16.2" customHeight="1">
      <c r="A27" s="172" t="s">
        <v>140</v>
      </c>
      <c r="B27" s="55"/>
      <c r="C27" s="55"/>
      <c r="D27" s="172"/>
      <c r="E27" s="172"/>
      <c r="F27" s="172"/>
      <c r="G27" s="172"/>
      <c r="H27" s="172"/>
      <c r="I27" s="260"/>
      <c r="J27" s="145"/>
      <c r="K27" s="145"/>
      <c r="L27" s="145"/>
      <c r="M27" s="145"/>
      <c r="N27" s="145"/>
      <c r="O27" s="145"/>
      <c r="P27" s="236"/>
      <c r="Q27" s="236"/>
      <c r="S27" s="139"/>
    </row>
    <row r="28" spans="1:20" ht="16.2" customHeight="1">
      <c r="A28" s="172" t="s">
        <v>136</v>
      </c>
      <c r="B28" s="55"/>
      <c r="C28" s="55"/>
      <c r="D28" s="172"/>
      <c r="E28" s="172"/>
      <c r="F28" s="172"/>
      <c r="G28" s="172"/>
      <c r="H28" s="172"/>
      <c r="I28" s="172"/>
      <c r="J28" s="145"/>
      <c r="K28" s="145"/>
      <c r="L28" s="145"/>
      <c r="M28" s="145"/>
      <c r="N28" s="145"/>
      <c r="O28" s="237"/>
      <c r="P28" s="238"/>
      <c r="Q28" s="238"/>
      <c r="R28" s="129"/>
      <c r="S28" s="130"/>
      <c r="T28" s="129"/>
    </row>
    <row r="29" spans="1:20" s="170" customFormat="1" ht="16.2" customHeight="1">
      <c r="A29" s="172" t="s">
        <v>230</v>
      </c>
      <c r="B29" s="55"/>
      <c r="C29" s="55"/>
      <c r="D29" s="172"/>
      <c r="E29" s="172"/>
      <c r="F29" s="172"/>
      <c r="G29" s="172"/>
      <c r="H29" s="172"/>
      <c r="I29" s="172"/>
      <c r="J29" s="145"/>
      <c r="K29" s="145"/>
      <c r="L29" s="145"/>
      <c r="M29" s="145"/>
      <c r="N29" s="145"/>
      <c r="O29" s="237"/>
      <c r="P29" s="238"/>
      <c r="Q29" s="238"/>
      <c r="R29" s="129"/>
      <c r="S29" s="130"/>
      <c r="T29" s="129"/>
    </row>
    <row r="30" spans="1:20" ht="16.2" customHeight="1">
      <c r="A30" s="172" t="s">
        <v>146</v>
      </c>
      <c r="B30" s="55"/>
      <c r="C30" s="262"/>
      <c r="D30" s="172"/>
      <c r="E30" s="263"/>
      <c r="F30" s="172"/>
      <c r="G30" s="263"/>
      <c r="H30" s="172"/>
      <c r="I30" s="172"/>
      <c r="J30" s="145"/>
      <c r="K30" s="145"/>
      <c r="L30" s="145"/>
      <c r="M30" s="145"/>
      <c r="N30" s="145"/>
      <c r="O30" s="145"/>
      <c r="P30" s="239"/>
      <c r="Q30" s="239"/>
      <c r="S30" s="139"/>
    </row>
    <row r="31" spans="1:20">
      <c r="A31" s="172"/>
      <c r="B31" s="172"/>
      <c r="C31" s="172"/>
      <c r="D31" s="172"/>
      <c r="E31" s="172"/>
      <c r="F31" s="172"/>
      <c r="G31" s="172"/>
      <c r="H31" s="172"/>
      <c r="I31" s="172"/>
    </row>
    <row r="32" spans="1:20">
      <c r="A32" s="172"/>
      <c r="B32" s="172"/>
      <c r="C32" s="172"/>
      <c r="D32" s="172"/>
      <c r="E32" s="172"/>
      <c r="F32" s="172"/>
      <c r="G32" s="172"/>
      <c r="H32" s="172"/>
      <c r="I32" s="172"/>
    </row>
    <row r="33" spans="1:9">
      <c r="A33" s="172"/>
      <c r="B33" s="172"/>
      <c r="C33" s="172"/>
      <c r="D33" s="172"/>
      <c r="E33" s="172"/>
      <c r="F33" s="172"/>
      <c r="G33" s="172"/>
      <c r="H33" s="172"/>
      <c r="I33" s="172"/>
    </row>
  </sheetData>
  <mergeCells count="11">
    <mergeCell ref="R5:S5"/>
    <mergeCell ref="A7:B7"/>
    <mergeCell ref="C2:E2"/>
    <mergeCell ref="F2:N2"/>
    <mergeCell ref="C5:N5"/>
    <mergeCell ref="O5:P5"/>
    <mergeCell ref="A18:B18"/>
    <mergeCell ref="C17:N17"/>
    <mergeCell ref="O17:P17"/>
    <mergeCell ref="C16:N16"/>
    <mergeCell ref="O16:P16"/>
  </mergeCells>
  <printOptions horizontalCentered="1"/>
  <pageMargins left="0.45" right="0.45" top="1" bottom="0.5" header="0.3" footer="0.3"/>
  <pageSetup scale="77" orientation="landscape" r:id="rId1"/>
  <ignoredErrors>
    <ignoredError sqref="Q7"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S34"/>
  <sheetViews>
    <sheetView zoomScaleNormal="100" workbookViewId="0">
      <selection sqref="A1:N31"/>
    </sheetView>
  </sheetViews>
  <sheetFormatPr defaultRowHeight="13.2"/>
  <cols>
    <col min="1" max="1" width="28.33203125" customWidth="1"/>
    <col min="2" max="6" width="9.77734375" customWidth="1"/>
    <col min="7" max="7" width="9.5546875" style="46" customWidth="1"/>
    <col min="8" max="8" width="9.5546875" customWidth="1"/>
    <col min="9" max="13" width="9.44140625" customWidth="1"/>
    <col min="14" max="14" width="11.5546875" customWidth="1"/>
    <col min="15" max="15" width="10.21875" customWidth="1"/>
    <col min="17" max="17" width="10.109375" bestFit="1" customWidth="1"/>
  </cols>
  <sheetData>
    <row r="1" spans="1:19" ht="16.649999999999999" customHeight="1">
      <c r="A1" s="651" t="s">
        <v>277</v>
      </c>
      <c r="B1" s="652"/>
      <c r="C1" s="652"/>
      <c r="D1" s="653"/>
      <c r="E1" s="653"/>
      <c r="F1" s="653"/>
      <c r="G1" s="653"/>
      <c r="H1" s="653"/>
      <c r="I1" s="653"/>
      <c r="J1" s="653"/>
      <c r="K1" s="653"/>
      <c r="L1" s="653"/>
      <c r="M1" s="653"/>
      <c r="N1" s="653"/>
    </row>
    <row r="2" spans="1:19" ht="31.5" customHeight="1">
      <c r="A2" s="35"/>
      <c r="B2" s="99" t="s">
        <v>211</v>
      </c>
      <c r="C2" s="99" t="s">
        <v>218</v>
      </c>
      <c r="D2" s="99" t="s">
        <v>221</v>
      </c>
      <c r="E2" s="99" t="s">
        <v>227</v>
      </c>
      <c r="F2" s="99" t="s">
        <v>250</v>
      </c>
      <c r="G2" s="99" t="s">
        <v>264</v>
      </c>
      <c r="H2" s="99" t="s">
        <v>286</v>
      </c>
      <c r="I2" s="99" t="s">
        <v>290</v>
      </c>
      <c r="J2" s="99" t="s">
        <v>302</v>
      </c>
      <c r="K2" s="99" t="s">
        <v>289</v>
      </c>
      <c r="L2" s="99" t="s">
        <v>303</v>
      </c>
      <c r="M2" s="282" t="s">
        <v>176</v>
      </c>
      <c r="N2" s="436" t="s">
        <v>178</v>
      </c>
    </row>
    <row r="3" spans="1:19" s="170" customFormat="1" ht="18" customHeight="1">
      <c r="A3" s="216"/>
      <c r="B3" s="655" t="s">
        <v>70</v>
      </c>
      <c r="C3" s="656"/>
      <c r="D3" s="656"/>
      <c r="E3" s="656"/>
      <c r="F3" s="656"/>
      <c r="G3" s="656"/>
      <c r="H3" s="656"/>
      <c r="I3" s="656"/>
      <c r="J3" s="656"/>
      <c r="K3" s="656"/>
      <c r="L3" s="656"/>
      <c r="M3" s="657"/>
      <c r="N3" s="217"/>
    </row>
    <row r="4" spans="1:19" ht="13.5" customHeight="1">
      <c r="A4" s="433" t="s">
        <v>47</v>
      </c>
      <c r="B4" s="288"/>
      <c r="C4" s="289"/>
      <c r="D4" s="289"/>
      <c r="E4" s="289"/>
      <c r="F4" s="290"/>
      <c r="G4" s="289"/>
      <c r="H4" s="289"/>
      <c r="I4" s="34"/>
      <c r="J4" s="34"/>
      <c r="K4" s="291"/>
      <c r="L4" s="291"/>
      <c r="M4" s="292"/>
      <c r="N4" s="293"/>
    </row>
    <row r="5" spans="1:19" ht="13.2" customHeight="1">
      <c r="A5" s="503" t="s">
        <v>75</v>
      </c>
      <c r="B5" s="504">
        <v>0</v>
      </c>
      <c r="C5" s="505">
        <v>0</v>
      </c>
      <c r="D5" s="505">
        <v>0</v>
      </c>
      <c r="E5" s="506">
        <v>38400</v>
      </c>
      <c r="F5" s="505">
        <v>0</v>
      </c>
      <c r="G5" s="507">
        <v>51000</v>
      </c>
      <c r="H5" s="289">
        <v>53560</v>
      </c>
      <c r="I5" s="34">
        <v>45000</v>
      </c>
      <c r="J5" s="34">
        <v>25000</v>
      </c>
      <c r="K5" s="291"/>
      <c r="L5" s="291"/>
      <c r="M5" s="292"/>
      <c r="N5" s="293">
        <f>SUM(B5:M5)</f>
        <v>212960</v>
      </c>
      <c r="R5" s="171"/>
    </row>
    <row r="6" spans="1:19" ht="13.2" customHeight="1">
      <c r="A6" s="503" t="s">
        <v>76</v>
      </c>
      <c r="B6" s="504">
        <v>222</v>
      </c>
      <c r="C6" s="505">
        <v>376</v>
      </c>
      <c r="D6" s="505">
        <v>2020</v>
      </c>
      <c r="E6" s="506">
        <v>4178</v>
      </c>
      <c r="F6" s="505">
        <v>3279</v>
      </c>
      <c r="G6" s="507">
        <v>8555</v>
      </c>
      <c r="H6" s="289">
        <v>4809</v>
      </c>
      <c r="I6" s="34">
        <v>1803</v>
      </c>
      <c r="J6" s="34">
        <v>1242</v>
      </c>
      <c r="K6" s="291"/>
      <c r="L6" s="291"/>
      <c r="M6" s="292"/>
      <c r="N6" s="293">
        <f t="shared" ref="N6:N21" si="0">SUM(B6:M6)</f>
        <v>26484</v>
      </c>
      <c r="R6" s="171"/>
    </row>
    <row r="7" spans="1:19" s="170" customFormat="1" ht="13.2" customHeight="1">
      <c r="A7" s="503" t="s">
        <v>219</v>
      </c>
      <c r="B7" s="504">
        <v>0</v>
      </c>
      <c r="C7" s="505">
        <v>0</v>
      </c>
      <c r="D7" s="505">
        <v>152</v>
      </c>
      <c r="E7" s="506">
        <v>19</v>
      </c>
      <c r="F7" s="505">
        <v>0</v>
      </c>
      <c r="G7" s="507">
        <v>0</v>
      </c>
      <c r="H7" s="289">
        <v>136</v>
      </c>
      <c r="I7" s="34">
        <v>0</v>
      </c>
      <c r="J7" s="34">
        <v>0</v>
      </c>
      <c r="K7" s="291"/>
      <c r="L7" s="291"/>
      <c r="M7" s="292"/>
      <c r="N7" s="293">
        <f t="shared" si="0"/>
        <v>307</v>
      </c>
      <c r="Q7" s="174"/>
      <c r="R7" s="171"/>
    </row>
    <row r="8" spans="1:19" s="140" customFormat="1" ht="13.2" customHeight="1">
      <c r="A8" s="503" t="s">
        <v>147</v>
      </c>
      <c r="B8" s="504">
        <v>375</v>
      </c>
      <c r="C8" s="505">
        <v>0</v>
      </c>
      <c r="D8" s="505">
        <v>0</v>
      </c>
      <c r="E8" s="506">
        <v>0</v>
      </c>
      <c r="F8" s="505">
        <v>0</v>
      </c>
      <c r="G8" s="507">
        <v>0</v>
      </c>
      <c r="H8" s="289">
        <v>0</v>
      </c>
      <c r="I8" s="34">
        <v>0</v>
      </c>
      <c r="J8" s="34">
        <v>0</v>
      </c>
      <c r="K8" s="291"/>
      <c r="L8" s="291"/>
      <c r="M8" s="292"/>
      <c r="N8" s="293">
        <f t="shared" si="0"/>
        <v>375</v>
      </c>
      <c r="Q8" s="174"/>
      <c r="R8" s="171"/>
    </row>
    <row r="9" spans="1:19" ht="13.2" customHeight="1">
      <c r="A9" s="503" t="s">
        <v>77</v>
      </c>
      <c r="B9" s="504">
        <v>3683</v>
      </c>
      <c r="C9" s="505">
        <v>9416</v>
      </c>
      <c r="D9" s="505">
        <v>10187</v>
      </c>
      <c r="E9" s="506">
        <v>13832</v>
      </c>
      <c r="F9" s="505">
        <v>16007</v>
      </c>
      <c r="G9" s="507">
        <v>23185</v>
      </c>
      <c r="H9" s="289">
        <v>31827</v>
      </c>
      <c r="I9" s="289">
        <v>12017</v>
      </c>
      <c r="J9" s="34">
        <v>12585</v>
      </c>
      <c r="K9" s="291"/>
      <c r="L9" s="291"/>
      <c r="M9" s="292"/>
      <c r="N9" s="293">
        <f t="shared" si="0"/>
        <v>132739</v>
      </c>
      <c r="Q9" s="174"/>
      <c r="R9" s="171"/>
    </row>
    <row r="10" spans="1:19" s="170" customFormat="1" ht="13.2" customHeight="1">
      <c r="A10" s="503" t="s">
        <v>282</v>
      </c>
      <c r="B10" s="504">
        <v>0</v>
      </c>
      <c r="C10" s="505">
        <v>0</v>
      </c>
      <c r="D10" s="505">
        <v>0</v>
      </c>
      <c r="E10" s="506">
        <v>0</v>
      </c>
      <c r="F10" s="505">
        <v>0</v>
      </c>
      <c r="G10" s="507">
        <v>0</v>
      </c>
      <c r="H10" s="289">
        <v>438</v>
      </c>
      <c r="I10" s="289">
        <v>867</v>
      </c>
      <c r="J10" s="34">
        <v>139</v>
      </c>
      <c r="K10" s="291"/>
      <c r="L10" s="291"/>
      <c r="M10" s="292"/>
      <c r="N10" s="293">
        <f t="shared" si="0"/>
        <v>1444</v>
      </c>
      <c r="Q10" s="174"/>
      <c r="R10" s="171"/>
    </row>
    <row r="11" spans="1:19" ht="13.2" customHeight="1">
      <c r="A11" s="503" t="s">
        <v>78</v>
      </c>
      <c r="B11" s="504">
        <v>0</v>
      </c>
      <c r="C11" s="505">
        <v>0</v>
      </c>
      <c r="D11" s="505">
        <v>0</v>
      </c>
      <c r="E11" s="506">
        <v>0</v>
      </c>
      <c r="F11" s="505">
        <v>1270</v>
      </c>
      <c r="G11" s="507">
        <v>735</v>
      </c>
      <c r="H11" s="289">
        <v>1562</v>
      </c>
      <c r="I11" s="34">
        <v>1330</v>
      </c>
      <c r="J11" s="34">
        <v>140</v>
      </c>
      <c r="K11" s="291"/>
      <c r="L11" s="291"/>
      <c r="M11" s="292"/>
      <c r="N11" s="293">
        <f t="shared" si="0"/>
        <v>5037</v>
      </c>
      <c r="Q11" s="174"/>
      <c r="R11" s="170"/>
      <c r="S11" s="69"/>
    </row>
    <row r="12" spans="1:19" ht="13.2" customHeight="1">
      <c r="A12" s="503" t="s">
        <v>268</v>
      </c>
      <c r="B12" s="508">
        <v>0</v>
      </c>
      <c r="C12" s="505">
        <v>0</v>
      </c>
      <c r="D12" s="505">
        <v>0</v>
      </c>
      <c r="E12" s="506">
        <v>0</v>
      </c>
      <c r="F12" s="276">
        <v>0</v>
      </c>
      <c r="G12" s="507">
        <v>5000</v>
      </c>
      <c r="H12" s="289">
        <v>15000</v>
      </c>
      <c r="I12" s="34">
        <v>0</v>
      </c>
      <c r="J12" s="34">
        <v>0</v>
      </c>
      <c r="K12" s="291"/>
      <c r="L12" s="291"/>
      <c r="M12" s="292"/>
      <c r="N12" s="293">
        <f t="shared" si="0"/>
        <v>20000</v>
      </c>
      <c r="P12" s="63"/>
      <c r="Q12" s="174"/>
      <c r="R12" s="171"/>
    </row>
    <row r="13" spans="1:19" s="170" customFormat="1" ht="13.2" customHeight="1">
      <c r="A13" s="503" t="s">
        <v>263</v>
      </c>
      <c r="B13" s="508">
        <v>0</v>
      </c>
      <c r="C13" s="505">
        <v>0</v>
      </c>
      <c r="D13" s="505">
        <v>0</v>
      </c>
      <c r="E13" s="506">
        <v>0</v>
      </c>
      <c r="F13" s="276">
        <v>0</v>
      </c>
      <c r="G13" s="507">
        <v>382</v>
      </c>
      <c r="H13" s="289">
        <v>539</v>
      </c>
      <c r="I13" s="34">
        <v>23</v>
      </c>
      <c r="J13" s="34">
        <v>0</v>
      </c>
      <c r="K13" s="291"/>
      <c r="L13" s="291"/>
      <c r="M13" s="292"/>
      <c r="N13" s="293">
        <f t="shared" si="0"/>
        <v>944</v>
      </c>
      <c r="P13" s="173"/>
      <c r="Q13" s="174"/>
      <c r="R13" s="171"/>
    </row>
    <row r="14" spans="1:19" ht="13.2" customHeight="1">
      <c r="A14" s="503" t="s">
        <v>79</v>
      </c>
      <c r="B14" s="504">
        <v>5964</v>
      </c>
      <c r="C14" s="505">
        <v>7505</v>
      </c>
      <c r="D14" s="505">
        <v>4158</v>
      </c>
      <c r="E14" s="493">
        <v>3877</v>
      </c>
      <c r="F14" s="276">
        <v>3332</v>
      </c>
      <c r="G14" s="507">
        <v>4346</v>
      </c>
      <c r="H14" s="289">
        <v>3104</v>
      </c>
      <c r="I14" s="34">
        <v>3716</v>
      </c>
      <c r="J14" s="34">
        <v>3198</v>
      </c>
      <c r="K14" s="291"/>
      <c r="L14" s="291"/>
      <c r="M14" s="292"/>
      <c r="N14" s="293">
        <f>SUM(B14:M14)</f>
        <v>39200</v>
      </c>
      <c r="Q14" s="174"/>
      <c r="R14" s="171"/>
    </row>
    <row r="15" spans="1:19" ht="13.2" customHeight="1">
      <c r="A15" s="503" t="s">
        <v>80</v>
      </c>
      <c r="B15" s="504">
        <v>0</v>
      </c>
      <c r="C15" s="505">
        <v>0</v>
      </c>
      <c r="D15" s="505">
        <v>625</v>
      </c>
      <c r="E15" s="506">
        <v>0</v>
      </c>
      <c r="F15" s="505">
        <v>2650</v>
      </c>
      <c r="G15" s="507">
        <v>26200</v>
      </c>
      <c r="H15" s="289">
        <v>2300</v>
      </c>
      <c r="I15" s="34">
        <v>1945</v>
      </c>
      <c r="J15" s="34">
        <v>1145</v>
      </c>
      <c r="K15" s="291"/>
      <c r="L15" s="291"/>
      <c r="M15" s="292"/>
      <c r="N15" s="293">
        <f t="shared" si="0"/>
        <v>34865</v>
      </c>
      <c r="R15" s="171"/>
    </row>
    <row r="16" spans="1:19" ht="13.2" customHeight="1">
      <c r="A16" s="503" t="s">
        <v>81</v>
      </c>
      <c r="B16" s="504">
        <v>390</v>
      </c>
      <c r="C16" s="505">
        <v>748</v>
      </c>
      <c r="D16" s="505">
        <v>756</v>
      </c>
      <c r="E16" s="493">
        <v>744</v>
      </c>
      <c r="F16" s="276">
        <v>880</v>
      </c>
      <c r="G16" s="507">
        <v>332</v>
      </c>
      <c r="H16" s="289">
        <v>364</v>
      </c>
      <c r="I16" s="34">
        <v>113</v>
      </c>
      <c r="J16" s="34">
        <v>291</v>
      </c>
      <c r="K16" s="291"/>
      <c r="L16" s="291"/>
      <c r="M16" s="292"/>
      <c r="N16" s="293">
        <f t="shared" si="0"/>
        <v>4618</v>
      </c>
      <c r="P16" s="63"/>
      <c r="Q16" s="174"/>
    </row>
    <row r="17" spans="1:18" s="140" customFormat="1" ht="13.2" customHeight="1">
      <c r="A17" s="503" t="s">
        <v>162</v>
      </c>
      <c r="B17" s="504">
        <v>0</v>
      </c>
      <c r="C17" s="505">
        <v>0</v>
      </c>
      <c r="D17" s="505">
        <v>0</v>
      </c>
      <c r="E17" s="493">
        <v>0</v>
      </c>
      <c r="F17" s="276">
        <v>0</v>
      </c>
      <c r="G17" s="507">
        <v>19110</v>
      </c>
      <c r="H17" s="289">
        <v>14000</v>
      </c>
      <c r="I17" s="34">
        <v>25000</v>
      </c>
      <c r="J17" s="34">
        <v>8763</v>
      </c>
      <c r="K17" s="291"/>
      <c r="L17" s="291"/>
      <c r="M17" s="292"/>
      <c r="N17" s="293">
        <f t="shared" si="0"/>
        <v>66873</v>
      </c>
      <c r="P17" s="63"/>
      <c r="Q17" s="570"/>
    </row>
    <row r="18" spans="1:18" ht="13.2" customHeight="1">
      <c r="A18" s="503" t="s">
        <v>82</v>
      </c>
      <c r="B18" s="504">
        <v>524</v>
      </c>
      <c r="C18" s="505">
        <v>0</v>
      </c>
      <c r="D18" s="505">
        <v>0</v>
      </c>
      <c r="E18" s="493">
        <v>0</v>
      </c>
      <c r="F18" s="276">
        <v>0</v>
      </c>
      <c r="G18" s="507">
        <v>0</v>
      </c>
      <c r="H18" s="289">
        <v>0</v>
      </c>
      <c r="I18" s="289">
        <v>0</v>
      </c>
      <c r="J18" s="289"/>
      <c r="K18" s="291"/>
      <c r="L18" s="291"/>
      <c r="M18" s="292"/>
      <c r="N18" s="293">
        <f t="shared" si="0"/>
        <v>524</v>
      </c>
      <c r="Q18" s="570"/>
      <c r="R18" s="226"/>
    </row>
    <row r="19" spans="1:18" s="140" customFormat="1" ht="13.2" customHeight="1">
      <c r="A19" s="503" t="s">
        <v>144</v>
      </c>
      <c r="B19" s="504">
        <v>0</v>
      </c>
      <c r="C19" s="505">
        <v>0</v>
      </c>
      <c r="D19" s="505">
        <v>0</v>
      </c>
      <c r="E19" s="493">
        <v>0</v>
      </c>
      <c r="F19" s="59">
        <v>28167</v>
      </c>
      <c r="G19" s="507">
        <v>65000</v>
      </c>
      <c r="H19" s="289">
        <v>64768</v>
      </c>
      <c r="I19" s="289">
        <v>25000</v>
      </c>
      <c r="J19" s="289">
        <v>32350</v>
      </c>
      <c r="K19" s="291"/>
      <c r="L19" s="291"/>
      <c r="M19" s="292"/>
      <c r="N19" s="293">
        <f t="shared" si="0"/>
        <v>215285</v>
      </c>
      <c r="Q19" s="570"/>
      <c r="R19" s="174"/>
    </row>
    <row r="20" spans="1:18" s="140" customFormat="1" ht="13.2" customHeight="1">
      <c r="A20" s="503" t="s">
        <v>149</v>
      </c>
      <c r="B20" s="504">
        <v>0</v>
      </c>
      <c r="C20" s="505">
        <v>0</v>
      </c>
      <c r="D20" s="505">
        <v>391</v>
      </c>
      <c r="E20" s="493">
        <v>0</v>
      </c>
      <c r="F20" s="276">
        <v>0</v>
      </c>
      <c r="G20" s="507">
        <v>30</v>
      </c>
      <c r="H20" s="289">
        <v>271</v>
      </c>
      <c r="I20" s="289">
        <v>0</v>
      </c>
      <c r="J20" s="289">
        <v>0</v>
      </c>
      <c r="K20" s="291"/>
      <c r="L20" s="291"/>
      <c r="M20" s="292"/>
      <c r="N20" s="293">
        <f t="shared" si="0"/>
        <v>692</v>
      </c>
      <c r="R20" s="226"/>
    </row>
    <row r="21" spans="1:18" ht="13.2" customHeight="1">
      <c r="A21" s="503" t="s">
        <v>120</v>
      </c>
      <c r="B21" s="504">
        <v>0</v>
      </c>
      <c r="C21" s="505">
        <v>775</v>
      </c>
      <c r="D21" s="505">
        <v>200</v>
      </c>
      <c r="E21" s="493">
        <v>0</v>
      </c>
      <c r="F21" s="276">
        <v>339</v>
      </c>
      <c r="G21" s="507">
        <v>1255</v>
      </c>
      <c r="H21" s="289">
        <v>1513</v>
      </c>
      <c r="I21" s="289">
        <v>1164</v>
      </c>
      <c r="J21" s="289">
        <v>765</v>
      </c>
      <c r="K21" s="291"/>
      <c r="L21" s="291"/>
      <c r="M21" s="292"/>
      <c r="N21" s="293">
        <f t="shared" si="0"/>
        <v>6011</v>
      </c>
    </row>
    <row r="22" spans="1:18" ht="14.4" customHeight="1">
      <c r="A22" s="31"/>
      <c r="B22" s="504"/>
      <c r="C22" s="505"/>
      <c r="D22" s="505"/>
      <c r="E22" s="493"/>
      <c r="F22" s="493"/>
      <c r="G22" s="509"/>
      <c r="H22" s="289"/>
      <c r="I22" s="34"/>
      <c r="J22" s="34"/>
      <c r="K22" s="291"/>
      <c r="L22" s="291"/>
      <c r="M22" s="292"/>
      <c r="N22" s="293"/>
    </row>
    <row r="23" spans="1:18" ht="16.8" customHeight="1">
      <c r="A23" s="510" t="s">
        <v>88</v>
      </c>
      <c r="B23" s="511">
        <f t="shared" ref="B23:J23" si="1">SUM(B5:B21)</f>
        <v>11158</v>
      </c>
      <c r="C23" s="511">
        <f t="shared" si="1"/>
        <v>18820</v>
      </c>
      <c r="D23" s="511">
        <f t="shared" si="1"/>
        <v>18489</v>
      </c>
      <c r="E23" s="511">
        <f t="shared" si="1"/>
        <v>61050</v>
      </c>
      <c r="F23" s="511">
        <f t="shared" si="1"/>
        <v>55924</v>
      </c>
      <c r="G23" s="511">
        <f t="shared" si="1"/>
        <v>205130</v>
      </c>
      <c r="H23" s="511">
        <f t="shared" si="1"/>
        <v>194191</v>
      </c>
      <c r="I23" s="511">
        <f t="shared" si="1"/>
        <v>117978</v>
      </c>
      <c r="J23" s="511">
        <f t="shared" si="1"/>
        <v>85618</v>
      </c>
      <c r="K23" s="511">
        <v>84906</v>
      </c>
      <c r="L23" s="512">
        <v>169811</v>
      </c>
      <c r="M23" s="512"/>
      <c r="N23" s="293">
        <f>SUM(B23:M23)</f>
        <v>1023075</v>
      </c>
      <c r="O23" s="1"/>
      <c r="R23" s="171"/>
    </row>
    <row r="24" spans="1:18" ht="18.600000000000001">
      <c r="A24" s="513" t="s">
        <v>276</v>
      </c>
      <c r="B24" s="514">
        <f t="shared" ref="B24:L24" si="2">B23*1.06</f>
        <v>11827.480000000001</v>
      </c>
      <c r="C24" s="515">
        <f t="shared" si="2"/>
        <v>19949.2</v>
      </c>
      <c r="D24" s="515">
        <f t="shared" si="2"/>
        <v>19598.34</v>
      </c>
      <c r="E24" s="515">
        <f t="shared" si="2"/>
        <v>64713</v>
      </c>
      <c r="F24" s="515">
        <f t="shared" si="2"/>
        <v>59279.44</v>
      </c>
      <c r="G24" s="515">
        <f t="shared" si="2"/>
        <v>217437.80000000002</v>
      </c>
      <c r="H24" s="515">
        <f t="shared" si="2"/>
        <v>205842.46000000002</v>
      </c>
      <c r="I24" s="515">
        <f t="shared" si="2"/>
        <v>125056.68000000001</v>
      </c>
      <c r="J24" s="515">
        <f t="shared" si="2"/>
        <v>90755.08</v>
      </c>
      <c r="K24" s="515">
        <f t="shared" si="2"/>
        <v>90000.36</v>
      </c>
      <c r="L24" s="515">
        <f t="shared" si="2"/>
        <v>179999.66</v>
      </c>
      <c r="M24" s="516"/>
      <c r="N24" s="517">
        <f>SUM(B24:M24)</f>
        <v>1084459.5</v>
      </c>
      <c r="R24" s="173"/>
    </row>
    <row r="25" spans="1:18" ht="10.199999999999999" customHeight="1">
      <c r="A25" s="240"/>
      <c r="B25" s="241"/>
      <c r="C25" s="241"/>
      <c r="D25" s="241"/>
      <c r="E25" s="242"/>
      <c r="F25" s="241"/>
      <c r="G25" s="242"/>
      <c r="H25" s="241"/>
      <c r="I25" s="241"/>
      <c r="J25" s="241"/>
      <c r="K25" s="241"/>
      <c r="L25" s="241"/>
      <c r="M25" s="241"/>
      <c r="N25" s="243"/>
    </row>
    <row r="26" spans="1:18" s="155" customFormat="1" ht="15" customHeight="1">
      <c r="A26" s="158" t="s">
        <v>119</v>
      </c>
      <c r="B26" s="158"/>
      <c r="C26" s="158"/>
      <c r="D26" s="158"/>
      <c r="E26" s="158"/>
      <c r="F26" s="158"/>
      <c r="G26" s="159"/>
      <c r="H26" s="158"/>
      <c r="I26" s="158"/>
      <c r="J26" s="158"/>
      <c r="K26" s="158"/>
      <c r="L26" s="158"/>
      <c r="M26" s="158"/>
      <c r="N26" s="158"/>
    </row>
    <row r="27" spans="1:18" s="7" customFormat="1" ht="15" customHeight="1">
      <c r="A27" s="654" t="s">
        <v>163</v>
      </c>
      <c r="B27" s="654"/>
      <c r="C27" s="654"/>
      <c r="D27" s="654"/>
      <c r="E27" s="654"/>
      <c r="F27" s="654"/>
      <c r="G27" s="654"/>
      <c r="H27" s="654"/>
      <c r="I27" s="654"/>
      <c r="J27" s="654"/>
      <c r="K27" s="654"/>
      <c r="L27" s="654"/>
      <c r="M27" s="654"/>
      <c r="N27" s="654"/>
    </row>
    <row r="28" spans="1:18" s="7" customFormat="1" ht="14.4" customHeight="1">
      <c r="A28" s="654"/>
      <c r="B28" s="654"/>
      <c r="C28" s="654"/>
      <c r="D28" s="654"/>
      <c r="E28" s="654"/>
      <c r="F28" s="654"/>
      <c r="G28" s="654"/>
      <c r="H28" s="654"/>
      <c r="I28" s="654"/>
      <c r="J28" s="654"/>
      <c r="K28" s="654"/>
      <c r="L28" s="654"/>
      <c r="M28" s="654"/>
      <c r="N28" s="654"/>
    </row>
    <row r="29" spans="1:18" s="155" customFormat="1" ht="14.25" customHeight="1">
      <c r="A29" s="158" t="s">
        <v>116</v>
      </c>
      <c r="B29" s="158"/>
      <c r="C29" s="158"/>
      <c r="D29" s="158"/>
      <c r="E29" s="158"/>
      <c r="F29" s="158"/>
      <c r="G29" s="256"/>
      <c r="H29" s="257"/>
      <c r="I29" s="158"/>
      <c r="J29" s="158"/>
      <c r="K29" s="158"/>
      <c r="L29" s="158"/>
      <c r="M29" s="158"/>
      <c r="N29" s="258"/>
    </row>
    <row r="30" spans="1:18" s="155" customFormat="1" ht="14.25" customHeight="1">
      <c r="A30" s="158" t="s">
        <v>150</v>
      </c>
      <c r="B30" s="158"/>
      <c r="C30" s="158"/>
      <c r="D30" s="158"/>
      <c r="E30" s="158"/>
      <c r="F30" s="158"/>
      <c r="G30" s="256"/>
      <c r="H30" s="257"/>
      <c r="I30" s="158"/>
      <c r="J30" s="158"/>
      <c r="K30" s="158"/>
      <c r="L30" s="158"/>
      <c r="M30" s="158"/>
      <c r="N30" s="258"/>
    </row>
    <row r="31" spans="1:18" s="140" customFormat="1" ht="14.25" customHeight="1">
      <c r="A31" s="172"/>
      <c r="B31" s="172"/>
      <c r="C31" s="172"/>
      <c r="D31" s="172"/>
      <c r="E31" s="172"/>
      <c r="F31" s="172"/>
      <c r="G31" s="259"/>
      <c r="H31" s="260"/>
      <c r="I31" s="172"/>
      <c r="J31" s="172"/>
      <c r="K31" s="172"/>
      <c r="L31" s="172"/>
      <c r="M31" s="172"/>
      <c r="N31" s="261"/>
    </row>
    <row r="32" spans="1:18">
      <c r="A32" s="55"/>
      <c r="B32" s="55"/>
      <c r="C32" s="55"/>
      <c r="D32" s="55"/>
      <c r="E32" s="172"/>
      <c r="F32" s="172"/>
      <c r="H32" s="172"/>
      <c r="I32" s="172"/>
      <c r="J32" s="172"/>
      <c r="K32" s="172"/>
      <c r="L32" s="172"/>
      <c r="M32" s="172"/>
      <c r="N32" s="172"/>
    </row>
    <row r="33" spans="1:14" s="140" customFormat="1">
      <c r="A33" s="55"/>
      <c r="B33" s="55"/>
      <c r="C33" s="55"/>
      <c r="D33" s="55"/>
      <c r="E33" s="172"/>
      <c r="F33" s="172"/>
      <c r="G33" s="46"/>
      <c r="H33" s="172"/>
      <c r="I33" s="172"/>
      <c r="J33" s="172"/>
      <c r="K33" s="172"/>
      <c r="L33" s="172"/>
      <c r="M33" s="172"/>
      <c r="N33" s="172"/>
    </row>
    <row r="34" spans="1:14">
      <c r="A34" s="172"/>
      <c r="B34" s="172"/>
      <c r="C34" s="172"/>
      <c r="D34" s="172"/>
      <c r="E34" s="172"/>
      <c r="F34" s="172"/>
      <c r="G34" s="144"/>
      <c r="H34" s="172"/>
      <c r="I34" s="172"/>
      <c r="J34" s="172"/>
      <c r="K34" s="172"/>
      <c r="L34" s="172"/>
      <c r="M34" s="172"/>
      <c r="N34" s="172"/>
    </row>
  </sheetData>
  <mergeCells count="3">
    <mergeCell ref="A1:N1"/>
    <mergeCell ref="A27:N28"/>
    <mergeCell ref="B3:M3"/>
  </mergeCells>
  <phoneticPr fontId="18" type="noConversion"/>
  <printOptions horizontalCentered="1"/>
  <pageMargins left="0.42" right="0.42" top="0.92" bottom="0.42" header="0.3" footer="0.3"/>
  <pageSetup scale="85" orientation="landscape" r:id="rId1"/>
  <headerFooter differentOddEven="1"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Z60"/>
  <sheetViews>
    <sheetView showGridLines="0" zoomScaleNormal="100" workbookViewId="0">
      <pane ySplit="3" topLeftCell="A29" activePane="bottomLeft" state="frozen"/>
      <selection pane="bottomLeft" sqref="A1:U51"/>
    </sheetView>
  </sheetViews>
  <sheetFormatPr defaultRowHeight="13.2"/>
  <cols>
    <col min="1" max="1" width="18.6640625" customWidth="1"/>
    <col min="2" max="2" width="13.21875" style="170" customWidth="1"/>
    <col min="3" max="3" width="13.5546875" style="170" customWidth="1"/>
    <col min="4" max="4" width="9" customWidth="1"/>
    <col min="5" max="5" width="8.109375" customWidth="1"/>
    <col min="6" max="6" width="8.109375" style="1" customWidth="1"/>
    <col min="7" max="14" width="8.109375" customWidth="1"/>
    <col min="15" max="15" width="8.109375" style="170" customWidth="1"/>
    <col min="16" max="16" width="13.21875" style="7" customWidth="1"/>
    <col min="17" max="17" width="10" customWidth="1"/>
    <col min="18" max="18" width="11.21875" customWidth="1"/>
    <col min="19" max="19" width="10.5546875" customWidth="1"/>
    <col min="20" max="20" width="0" hidden="1" customWidth="1"/>
    <col min="21" max="21" width="11.109375" style="170" customWidth="1"/>
  </cols>
  <sheetData>
    <row r="1" spans="1:26" ht="16.649999999999999" customHeight="1">
      <c r="A1" s="660" t="s">
        <v>201</v>
      </c>
      <c r="B1" s="660"/>
      <c r="C1" s="660"/>
      <c r="D1" s="660"/>
      <c r="E1" s="660"/>
      <c r="F1" s="660"/>
      <c r="G1" s="660"/>
      <c r="H1" s="660"/>
      <c r="I1" s="660"/>
      <c r="J1" s="660"/>
      <c r="K1" s="660"/>
      <c r="L1" s="660"/>
      <c r="M1" s="660"/>
      <c r="N1" s="660"/>
      <c r="O1" s="660"/>
      <c r="P1" s="660"/>
      <c r="Q1" s="660"/>
    </row>
    <row r="2" spans="1:26" ht="15" customHeight="1">
      <c r="A2" s="27"/>
      <c r="B2" s="664" t="s">
        <v>198</v>
      </c>
      <c r="C2" s="665"/>
      <c r="D2" s="625" t="s">
        <v>165</v>
      </c>
      <c r="E2" s="99" t="s">
        <v>166</v>
      </c>
      <c r="F2" s="99" t="s">
        <v>167</v>
      </c>
      <c r="G2" s="99" t="s">
        <v>168</v>
      </c>
      <c r="H2" s="99" t="s">
        <v>169</v>
      </c>
      <c r="I2" s="99" t="s">
        <v>170</v>
      </c>
      <c r="J2" s="99" t="s">
        <v>171</v>
      </c>
      <c r="K2" s="99" t="s">
        <v>172</v>
      </c>
      <c r="L2" s="99" t="s">
        <v>173</v>
      </c>
      <c r="M2" s="99" t="s">
        <v>174</v>
      </c>
      <c r="N2" s="99" t="s">
        <v>175</v>
      </c>
      <c r="O2" s="99">
        <v>43361</v>
      </c>
      <c r="P2" s="661" t="s">
        <v>185</v>
      </c>
      <c r="Q2" s="662"/>
      <c r="R2" s="662"/>
      <c r="S2" s="663"/>
      <c r="T2" s="27"/>
      <c r="U2" s="27"/>
    </row>
    <row r="3" spans="1:26" ht="43.8" customHeight="1">
      <c r="A3" s="65"/>
      <c r="B3" s="200" t="s">
        <v>199</v>
      </c>
      <c r="C3" s="200" t="s">
        <v>209</v>
      </c>
      <c r="D3" s="278">
        <v>43038</v>
      </c>
      <c r="E3" s="279">
        <v>43073</v>
      </c>
      <c r="F3" s="280">
        <v>43102</v>
      </c>
      <c r="G3" s="279">
        <v>43129</v>
      </c>
      <c r="H3" s="279">
        <v>43164</v>
      </c>
      <c r="I3" s="279">
        <v>43192</v>
      </c>
      <c r="J3" s="279">
        <v>43220</v>
      </c>
      <c r="K3" s="279">
        <v>43255</v>
      </c>
      <c r="L3" s="279">
        <v>43283</v>
      </c>
      <c r="M3" s="279">
        <v>43311</v>
      </c>
      <c r="N3" s="279">
        <v>43347</v>
      </c>
      <c r="O3" s="279">
        <v>43373</v>
      </c>
      <c r="P3" s="90" t="s">
        <v>208</v>
      </c>
      <c r="Q3" s="86" t="s">
        <v>253</v>
      </c>
      <c r="R3" s="86" t="s">
        <v>187</v>
      </c>
      <c r="S3" s="91" t="s">
        <v>252</v>
      </c>
      <c r="T3" s="90" t="s">
        <v>153</v>
      </c>
      <c r="U3" s="90" t="s">
        <v>207</v>
      </c>
      <c r="V3" s="2"/>
    </row>
    <row r="4" spans="1:26" ht="13.5" customHeight="1">
      <c r="A4" s="3"/>
      <c r="B4" s="73"/>
      <c r="C4" s="15"/>
      <c r="D4" s="66"/>
      <c r="E4" s="658" t="s">
        <v>39</v>
      </c>
      <c r="F4" s="659"/>
      <c r="G4" s="659"/>
      <c r="H4" s="659"/>
      <c r="I4" s="659"/>
      <c r="J4" s="659"/>
      <c r="K4" s="659"/>
      <c r="L4" s="659"/>
      <c r="M4" s="659"/>
      <c r="N4" s="659"/>
      <c r="O4" s="659"/>
      <c r="P4" s="68"/>
      <c r="Q4" s="15"/>
      <c r="R4" s="15"/>
      <c r="S4" s="294"/>
      <c r="T4" s="50"/>
      <c r="U4" s="50"/>
    </row>
    <row r="5" spans="1:26" ht="13.5" customHeight="1">
      <c r="A5" s="50" t="s">
        <v>0</v>
      </c>
      <c r="B5" s="201">
        <v>1091</v>
      </c>
      <c r="C5" s="203">
        <v>16226</v>
      </c>
      <c r="D5" s="101">
        <v>847</v>
      </c>
      <c r="E5" s="28">
        <v>9474</v>
      </c>
      <c r="F5" s="28">
        <v>207</v>
      </c>
      <c r="G5" s="28">
        <v>21778</v>
      </c>
      <c r="H5" s="28">
        <v>0</v>
      </c>
      <c r="I5" s="28">
        <v>0</v>
      </c>
      <c r="J5" s="28">
        <v>103</v>
      </c>
      <c r="K5" s="28">
        <v>992</v>
      </c>
      <c r="L5" s="28">
        <v>8488</v>
      </c>
      <c r="M5" s="28">
        <v>310</v>
      </c>
      <c r="N5" s="28">
        <f>P5-SUM(D5:M5)</f>
        <v>457</v>
      </c>
      <c r="O5" s="28"/>
      <c r="P5" s="94">
        <v>42656</v>
      </c>
      <c r="Q5" s="295">
        <v>45281</v>
      </c>
      <c r="R5" s="76">
        <f t="shared" ref="R5:R44" si="0">Q5-P5</f>
        <v>2625</v>
      </c>
      <c r="S5" s="574">
        <f>P5/Q5</f>
        <v>0.94202866544466779</v>
      </c>
      <c r="T5" s="50">
        <v>0</v>
      </c>
      <c r="U5" s="33">
        <f>B5+C5+P5</f>
        <v>59973</v>
      </c>
    </row>
    <row r="6" spans="1:26" ht="13.5" customHeight="1">
      <c r="A6" s="50" t="s">
        <v>90</v>
      </c>
      <c r="B6" s="201">
        <v>6321</v>
      </c>
      <c r="C6" s="203"/>
      <c r="D6" s="101">
        <v>0</v>
      </c>
      <c r="E6" s="28">
        <v>22945</v>
      </c>
      <c r="F6" s="28">
        <v>60415</v>
      </c>
      <c r="G6" s="28">
        <v>0</v>
      </c>
      <c r="H6" s="28">
        <v>0</v>
      </c>
      <c r="I6" s="28">
        <v>0</v>
      </c>
      <c r="J6" s="28">
        <v>0</v>
      </c>
      <c r="K6" s="28">
        <v>0</v>
      </c>
      <c r="L6" s="28">
        <v>0</v>
      </c>
      <c r="M6" s="28">
        <v>0</v>
      </c>
      <c r="N6" s="28">
        <f t="shared" ref="N6:N44" si="1">P6-SUM(D6:M6)</f>
        <v>0</v>
      </c>
      <c r="O6" s="28"/>
      <c r="P6" s="94">
        <v>83360</v>
      </c>
      <c r="Q6" s="295">
        <v>87402</v>
      </c>
      <c r="R6" s="76">
        <f t="shared" si="0"/>
        <v>4042</v>
      </c>
      <c r="S6" s="574">
        <f>P6/Q6</f>
        <v>0.95375391867462989</v>
      </c>
      <c r="T6" s="74">
        <v>380</v>
      </c>
      <c r="U6" s="33">
        <f t="shared" ref="U6:U44" si="2">B6+C6+P6</f>
        <v>89681</v>
      </c>
    </row>
    <row r="7" spans="1:26" ht="13.5" customHeight="1">
      <c r="A7" s="50" t="s">
        <v>1</v>
      </c>
      <c r="B7" s="201">
        <v>0</v>
      </c>
      <c r="C7" s="203"/>
      <c r="D7" s="101">
        <v>0</v>
      </c>
      <c r="E7" s="28">
        <v>576</v>
      </c>
      <c r="F7" s="28">
        <v>2</v>
      </c>
      <c r="G7" s="28">
        <v>0</v>
      </c>
      <c r="H7" s="28">
        <v>0</v>
      </c>
      <c r="I7" s="28">
        <v>0</v>
      </c>
      <c r="J7" s="28">
        <v>0</v>
      </c>
      <c r="K7" s="28">
        <v>0</v>
      </c>
      <c r="L7" s="28">
        <v>0</v>
      </c>
      <c r="M7" s="28">
        <v>0</v>
      </c>
      <c r="N7" s="28">
        <f t="shared" si="1"/>
        <v>0</v>
      </c>
      <c r="O7" s="28"/>
      <c r="P7" s="95">
        <v>578</v>
      </c>
      <c r="Q7" s="295">
        <v>7371</v>
      </c>
      <c r="R7" s="76">
        <f t="shared" si="0"/>
        <v>6793</v>
      </c>
      <c r="S7" s="574">
        <f>P7/Q7</f>
        <v>7.8415411748745084E-2</v>
      </c>
      <c r="T7" s="50">
        <v>0</v>
      </c>
      <c r="U7" s="33">
        <f t="shared" si="2"/>
        <v>578</v>
      </c>
    </row>
    <row r="8" spans="1:26" ht="13.5" customHeight="1">
      <c r="A8" s="50" t="s">
        <v>2</v>
      </c>
      <c r="B8" s="201">
        <v>5201</v>
      </c>
      <c r="C8" s="203"/>
      <c r="D8" s="101">
        <v>0</v>
      </c>
      <c r="E8" s="28">
        <v>0</v>
      </c>
      <c r="F8" s="28">
        <v>0</v>
      </c>
      <c r="G8" s="28">
        <v>0</v>
      </c>
      <c r="H8" s="28">
        <v>0</v>
      </c>
      <c r="I8" s="28">
        <v>0</v>
      </c>
      <c r="J8" s="28">
        <v>0</v>
      </c>
      <c r="K8" s="28">
        <v>0</v>
      </c>
      <c r="L8" s="28">
        <v>0</v>
      </c>
      <c r="M8" s="28">
        <v>0</v>
      </c>
      <c r="N8" s="28">
        <f t="shared" si="1"/>
        <v>11584</v>
      </c>
      <c r="O8" s="28"/>
      <c r="P8" s="94">
        <v>11584</v>
      </c>
      <c r="Q8" s="295">
        <v>11584</v>
      </c>
      <c r="R8" s="76">
        <f t="shared" si="0"/>
        <v>0</v>
      </c>
      <c r="S8" s="574">
        <f>P8/Q8</f>
        <v>1</v>
      </c>
      <c r="T8" s="50">
        <v>0</v>
      </c>
      <c r="U8" s="33">
        <f t="shared" si="2"/>
        <v>16785</v>
      </c>
    </row>
    <row r="9" spans="1:26" ht="13.5" customHeight="1">
      <c r="A9" s="50" t="s">
        <v>3</v>
      </c>
      <c r="B9" s="201">
        <v>0</v>
      </c>
      <c r="C9" s="203"/>
      <c r="D9" s="101">
        <v>0</v>
      </c>
      <c r="E9" s="28">
        <v>0</v>
      </c>
      <c r="F9" s="28">
        <v>0</v>
      </c>
      <c r="G9" s="28">
        <v>0</v>
      </c>
      <c r="H9" s="28">
        <v>0</v>
      </c>
      <c r="I9" s="28">
        <v>0</v>
      </c>
      <c r="J9" s="28">
        <v>0</v>
      </c>
      <c r="K9" s="28">
        <v>0</v>
      </c>
      <c r="L9" s="28">
        <v>0</v>
      </c>
      <c r="M9" s="28">
        <v>0</v>
      </c>
      <c r="N9" s="28">
        <f t="shared" si="1"/>
        <v>0</v>
      </c>
      <c r="O9" s="28"/>
      <c r="P9" s="94">
        <v>0</v>
      </c>
      <c r="Q9" s="295">
        <v>8424</v>
      </c>
      <c r="R9" s="76">
        <f t="shared" si="0"/>
        <v>8424</v>
      </c>
      <c r="S9" s="574">
        <v>0</v>
      </c>
      <c r="T9" s="33">
        <v>8424</v>
      </c>
      <c r="U9" s="33">
        <f t="shared" si="2"/>
        <v>0</v>
      </c>
      <c r="Z9" s="174"/>
    </row>
    <row r="10" spans="1:26" ht="13.5" customHeight="1">
      <c r="A10" s="50" t="s">
        <v>38</v>
      </c>
      <c r="B10" s="201">
        <v>0</v>
      </c>
      <c r="C10" s="203"/>
      <c r="D10" s="101">
        <v>10574</v>
      </c>
      <c r="E10" s="28">
        <v>41034</v>
      </c>
      <c r="F10" s="28">
        <v>49309</v>
      </c>
      <c r="G10" s="28">
        <v>32866</v>
      </c>
      <c r="H10" s="28">
        <v>8334</v>
      </c>
      <c r="I10" s="28">
        <v>0</v>
      </c>
      <c r="J10" s="28">
        <v>0</v>
      </c>
      <c r="K10" s="28">
        <v>3</v>
      </c>
      <c r="L10" s="28">
        <v>0</v>
      </c>
      <c r="M10" s="28">
        <v>0</v>
      </c>
      <c r="N10" s="28">
        <f t="shared" si="1"/>
        <v>0</v>
      </c>
      <c r="O10" s="28"/>
      <c r="P10" s="95">
        <v>142120</v>
      </c>
      <c r="Q10" s="295">
        <v>152691</v>
      </c>
      <c r="R10" s="76">
        <f t="shared" si="0"/>
        <v>10571</v>
      </c>
      <c r="S10" s="574">
        <f>P10/Q10</f>
        <v>0.93076867660831353</v>
      </c>
      <c r="T10" s="50">
        <v>0</v>
      </c>
      <c r="U10" s="33">
        <f t="shared" si="2"/>
        <v>142120</v>
      </c>
    </row>
    <row r="11" spans="1:26" ht="13.5" customHeight="1">
      <c r="A11" s="50" t="s">
        <v>4</v>
      </c>
      <c r="B11" s="201">
        <v>4773</v>
      </c>
      <c r="C11" s="203"/>
      <c r="D11" s="101">
        <v>1242</v>
      </c>
      <c r="E11" s="28">
        <v>3778</v>
      </c>
      <c r="F11" s="28">
        <v>2412</v>
      </c>
      <c r="G11" s="28">
        <v>2254</v>
      </c>
      <c r="H11" s="28">
        <v>3086</v>
      </c>
      <c r="I11" s="28">
        <v>3909</v>
      </c>
      <c r="J11" s="28">
        <v>3805</v>
      </c>
      <c r="K11" s="28">
        <v>2972</v>
      </c>
      <c r="L11" s="28">
        <v>-9823</v>
      </c>
      <c r="M11" s="28">
        <v>2129</v>
      </c>
      <c r="N11" s="28">
        <f t="shared" si="1"/>
        <v>5924</v>
      </c>
      <c r="O11" s="28"/>
      <c r="P11" s="94">
        <v>21688</v>
      </c>
      <c r="Q11" s="295">
        <v>25273</v>
      </c>
      <c r="R11" s="76">
        <f t="shared" si="0"/>
        <v>3585</v>
      </c>
      <c r="S11" s="574">
        <f>P11/Q11</f>
        <v>0.85814901278043765</v>
      </c>
      <c r="T11" s="50">
        <v>0</v>
      </c>
      <c r="U11" s="33">
        <f t="shared" si="2"/>
        <v>26461</v>
      </c>
      <c r="Z11" s="171"/>
    </row>
    <row r="12" spans="1:26" ht="13.5" customHeight="1">
      <c r="A12" s="50" t="s">
        <v>5</v>
      </c>
      <c r="B12" s="201">
        <v>0</v>
      </c>
      <c r="C12" s="203"/>
      <c r="D12" s="101">
        <v>0</v>
      </c>
      <c r="E12" s="28">
        <v>0</v>
      </c>
      <c r="F12" s="28">
        <v>0</v>
      </c>
      <c r="G12" s="28">
        <v>0</v>
      </c>
      <c r="H12" s="28">
        <v>0</v>
      </c>
      <c r="I12" s="28">
        <v>0</v>
      </c>
      <c r="J12" s="28">
        <v>0</v>
      </c>
      <c r="K12" s="28">
        <v>0</v>
      </c>
      <c r="L12" s="28">
        <v>0</v>
      </c>
      <c r="M12" s="28">
        <v>0</v>
      </c>
      <c r="N12" s="28">
        <f t="shared" si="1"/>
        <v>0</v>
      </c>
      <c r="O12" s="28"/>
      <c r="P12" s="94">
        <v>0</v>
      </c>
      <c r="Q12" s="295">
        <v>7258</v>
      </c>
      <c r="R12" s="76">
        <f t="shared" si="0"/>
        <v>7258</v>
      </c>
      <c r="S12" s="574">
        <v>0</v>
      </c>
      <c r="T12" s="33">
        <v>7258</v>
      </c>
      <c r="U12" s="33">
        <f t="shared" si="2"/>
        <v>0</v>
      </c>
      <c r="Z12" s="171"/>
    </row>
    <row r="13" spans="1:26" ht="13.5" customHeight="1">
      <c r="A13" s="50" t="s">
        <v>6</v>
      </c>
      <c r="B13" s="201">
        <v>6876</v>
      </c>
      <c r="C13" s="203"/>
      <c r="D13" s="580">
        <v>0</v>
      </c>
      <c r="E13" s="34">
        <v>0</v>
      </c>
      <c r="F13" s="34">
        <v>0</v>
      </c>
      <c r="G13" s="34">
        <v>0</v>
      </c>
      <c r="H13" s="34">
        <v>0</v>
      </c>
      <c r="I13" s="34">
        <v>0</v>
      </c>
      <c r="J13" s="34">
        <v>0</v>
      </c>
      <c r="K13" s="34">
        <v>15754</v>
      </c>
      <c r="L13" s="28">
        <v>18</v>
      </c>
      <c r="M13" s="28">
        <v>0</v>
      </c>
      <c r="N13" s="28">
        <f t="shared" si="1"/>
        <v>0</v>
      </c>
      <c r="O13" s="28"/>
      <c r="P13" s="94">
        <v>15772</v>
      </c>
      <c r="Q13" s="295">
        <v>15796</v>
      </c>
      <c r="R13" s="76">
        <f t="shared" si="0"/>
        <v>24</v>
      </c>
      <c r="S13" s="574">
        <f>P13/Q13</f>
        <v>0.99848062800709037</v>
      </c>
      <c r="T13" s="50">
        <v>0</v>
      </c>
      <c r="U13" s="33">
        <f t="shared" si="2"/>
        <v>22648</v>
      </c>
    </row>
    <row r="14" spans="1:26" ht="13.5" customHeight="1">
      <c r="A14" s="50" t="s">
        <v>7</v>
      </c>
      <c r="B14" s="201">
        <v>0</v>
      </c>
      <c r="C14" s="203"/>
      <c r="D14" s="580">
        <v>0</v>
      </c>
      <c r="E14" s="34">
        <v>0</v>
      </c>
      <c r="F14" s="34">
        <v>0</v>
      </c>
      <c r="G14" s="34">
        <v>0</v>
      </c>
      <c r="H14" s="34">
        <v>0</v>
      </c>
      <c r="I14" s="34">
        <v>0</v>
      </c>
      <c r="J14" s="34">
        <v>0</v>
      </c>
      <c r="K14" s="34">
        <v>0</v>
      </c>
      <c r="L14" s="28">
        <v>0</v>
      </c>
      <c r="M14" s="28">
        <v>0</v>
      </c>
      <c r="N14" s="28">
        <f t="shared" si="1"/>
        <v>0</v>
      </c>
      <c r="O14" s="28"/>
      <c r="P14" s="94">
        <v>0</v>
      </c>
      <c r="Q14" s="295">
        <v>7258</v>
      </c>
      <c r="R14" s="76">
        <f t="shared" si="0"/>
        <v>7258</v>
      </c>
      <c r="S14" s="574">
        <v>0</v>
      </c>
      <c r="T14" s="33">
        <v>7258</v>
      </c>
      <c r="U14" s="33">
        <f t="shared" si="2"/>
        <v>0</v>
      </c>
    </row>
    <row r="15" spans="1:26" ht="13.5" customHeight="1">
      <c r="A15" s="50" t="s">
        <v>8</v>
      </c>
      <c r="B15" s="201">
        <v>0</v>
      </c>
      <c r="C15" s="203"/>
      <c r="D15" s="580">
        <v>235</v>
      </c>
      <c r="E15" s="34">
        <v>471</v>
      </c>
      <c r="F15" s="34">
        <v>0</v>
      </c>
      <c r="G15" s="34">
        <v>0</v>
      </c>
      <c r="H15" s="34">
        <v>470</v>
      </c>
      <c r="I15" s="34">
        <v>12161</v>
      </c>
      <c r="J15" s="34">
        <v>31499</v>
      </c>
      <c r="K15" s="34">
        <v>71067</v>
      </c>
      <c r="L15" s="28">
        <v>38140</v>
      </c>
      <c r="M15" s="28">
        <v>29271</v>
      </c>
      <c r="N15" s="28">
        <f t="shared" si="1"/>
        <v>235</v>
      </c>
      <c r="O15" s="28"/>
      <c r="P15" s="94">
        <v>183549</v>
      </c>
      <c r="Q15" s="295">
        <v>185335</v>
      </c>
      <c r="R15" s="76">
        <f t="shared" si="0"/>
        <v>1786</v>
      </c>
      <c r="S15" s="574">
        <f>P15/Q15</f>
        <v>0.9903633960126258</v>
      </c>
      <c r="T15" s="50">
        <v>0</v>
      </c>
      <c r="U15" s="33">
        <f t="shared" si="2"/>
        <v>183549</v>
      </c>
    </row>
    <row r="16" spans="1:26" ht="13.5" customHeight="1">
      <c r="A16" s="50" t="s">
        <v>9</v>
      </c>
      <c r="B16" s="201">
        <v>0</v>
      </c>
      <c r="C16" s="203">
        <v>5176</v>
      </c>
      <c r="D16" s="580">
        <v>0</v>
      </c>
      <c r="E16" s="34">
        <v>11528</v>
      </c>
      <c r="F16" s="34">
        <v>0</v>
      </c>
      <c r="G16" s="34">
        <v>0</v>
      </c>
      <c r="H16" s="34">
        <v>0</v>
      </c>
      <c r="I16" s="34">
        <v>0</v>
      </c>
      <c r="J16" s="34">
        <v>0</v>
      </c>
      <c r="K16" s="34">
        <v>0</v>
      </c>
      <c r="L16" s="28">
        <v>0</v>
      </c>
      <c r="M16" s="28">
        <v>0</v>
      </c>
      <c r="N16" s="28">
        <f t="shared" si="1"/>
        <v>0</v>
      </c>
      <c r="O16" s="28"/>
      <c r="P16" s="94">
        <v>11528</v>
      </c>
      <c r="Q16" s="295">
        <v>11584</v>
      </c>
      <c r="R16" s="76">
        <f t="shared" si="0"/>
        <v>56</v>
      </c>
      <c r="S16" s="574">
        <f>P16/Q16</f>
        <v>0.99516574585635365</v>
      </c>
      <c r="T16" s="74">
        <v>56</v>
      </c>
      <c r="U16" s="33">
        <f t="shared" si="2"/>
        <v>16704</v>
      </c>
    </row>
    <row r="17" spans="1:21" ht="13.5" customHeight="1">
      <c r="A17" s="50" t="s">
        <v>10</v>
      </c>
      <c r="B17" s="201">
        <v>6426</v>
      </c>
      <c r="C17" s="203"/>
      <c r="D17" s="580">
        <v>0</v>
      </c>
      <c r="E17" s="34">
        <v>0</v>
      </c>
      <c r="F17" s="34">
        <v>0</v>
      </c>
      <c r="G17" s="34">
        <v>26150</v>
      </c>
      <c r="H17" s="34">
        <v>0</v>
      </c>
      <c r="I17" s="34">
        <v>0</v>
      </c>
      <c r="J17" s="34">
        <v>0</v>
      </c>
      <c r="K17" s="34">
        <v>0</v>
      </c>
      <c r="L17" s="28">
        <v>1229</v>
      </c>
      <c r="M17" s="28">
        <v>0</v>
      </c>
      <c r="N17" s="28">
        <f t="shared" si="1"/>
        <v>0</v>
      </c>
      <c r="O17" s="28"/>
      <c r="P17" s="94">
        <v>27379</v>
      </c>
      <c r="Q17" s="295">
        <v>27379</v>
      </c>
      <c r="R17" s="76">
        <f t="shared" si="0"/>
        <v>0</v>
      </c>
      <c r="S17" s="574">
        <f>P17/Q17</f>
        <v>1</v>
      </c>
      <c r="T17" s="74">
        <v>43</v>
      </c>
      <c r="U17" s="33">
        <f t="shared" si="2"/>
        <v>33805</v>
      </c>
    </row>
    <row r="18" spans="1:21" ht="13.5" customHeight="1">
      <c r="A18" s="50" t="s">
        <v>11</v>
      </c>
      <c r="B18" s="201">
        <v>3923</v>
      </c>
      <c r="C18" s="203"/>
      <c r="D18" s="580">
        <v>9034</v>
      </c>
      <c r="E18" s="34">
        <v>0</v>
      </c>
      <c r="F18" s="34">
        <v>0</v>
      </c>
      <c r="G18" s="34">
        <v>0</v>
      </c>
      <c r="H18" s="34">
        <v>0</v>
      </c>
      <c r="I18" s="34">
        <v>0</v>
      </c>
      <c r="J18" s="34">
        <v>0</v>
      </c>
      <c r="K18" s="34">
        <v>0</v>
      </c>
      <c r="L18" s="28">
        <v>0</v>
      </c>
      <c r="M18" s="28">
        <v>0</v>
      </c>
      <c r="N18" s="28">
        <f t="shared" si="1"/>
        <v>0</v>
      </c>
      <c r="O18" s="28"/>
      <c r="P18" s="94">
        <v>9034</v>
      </c>
      <c r="Q18" s="295">
        <v>9477</v>
      </c>
      <c r="R18" s="76">
        <f t="shared" si="0"/>
        <v>443</v>
      </c>
      <c r="S18" s="574">
        <f>P18/Q18</f>
        <v>0.95325524955154584</v>
      </c>
      <c r="T18" s="74">
        <v>0</v>
      </c>
      <c r="U18" s="33">
        <f t="shared" si="2"/>
        <v>12957</v>
      </c>
    </row>
    <row r="19" spans="1:21" ht="13.5" customHeight="1">
      <c r="A19" s="50" t="s">
        <v>12</v>
      </c>
      <c r="B19" s="201">
        <v>0</v>
      </c>
      <c r="C19" s="203"/>
      <c r="D19" s="580">
        <v>0</v>
      </c>
      <c r="E19" s="34">
        <v>0</v>
      </c>
      <c r="F19" s="34">
        <v>0</v>
      </c>
      <c r="G19" s="34">
        <v>0</v>
      </c>
      <c r="H19" s="34">
        <v>0</v>
      </c>
      <c r="I19" s="34">
        <v>0</v>
      </c>
      <c r="J19" s="34">
        <v>0</v>
      </c>
      <c r="K19" s="34">
        <v>0</v>
      </c>
      <c r="L19" s="28">
        <v>0</v>
      </c>
      <c r="M19" s="28">
        <v>0</v>
      </c>
      <c r="N19" s="28">
        <f t="shared" si="1"/>
        <v>0</v>
      </c>
      <c r="O19" s="28"/>
      <c r="P19" s="94">
        <v>0</v>
      </c>
      <c r="Q19" s="295">
        <v>7258</v>
      </c>
      <c r="R19" s="76">
        <f t="shared" si="0"/>
        <v>7258</v>
      </c>
      <c r="S19" s="574">
        <v>0</v>
      </c>
      <c r="T19" s="33">
        <v>7258</v>
      </c>
      <c r="U19" s="33">
        <f t="shared" si="2"/>
        <v>0</v>
      </c>
    </row>
    <row r="20" spans="1:21" ht="13.5" customHeight="1">
      <c r="A20" s="50" t="s">
        <v>13</v>
      </c>
      <c r="B20" s="201">
        <v>0</v>
      </c>
      <c r="C20" s="203"/>
      <c r="D20" s="580">
        <v>0</v>
      </c>
      <c r="E20" s="34">
        <v>0</v>
      </c>
      <c r="F20" s="34">
        <v>0</v>
      </c>
      <c r="G20" s="34">
        <v>0</v>
      </c>
      <c r="H20" s="34">
        <v>10471</v>
      </c>
      <c r="I20" s="34">
        <v>0</v>
      </c>
      <c r="J20" s="34">
        <v>0</v>
      </c>
      <c r="K20" s="34">
        <v>0</v>
      </c>
      <c r="L20" s="28">
        <v>2902</v>
      </c>
      <c r="M20" s="28">
        <v>18045</v>
      </c>
      <c r="N20" s="28">
        <f t="shared" si="1"/>
        <v>105</v>
      </c>
      <c r="O20" s="28"/>
      <c r="P20" s="94">
        <v>31523</v>
      </c>
      <c r="Q20" s="295">
        <v>50546</v>
      </c>
      <c r="R20" s="76">
        <f t="shared" si="0"/>
        <v>19023</v>
      </c>
      <c r="S20" s="574">
        <f>P20/Q20</f>
        <v>0.62364974478692681</v>
      </c>
      <c r="T20" s="50">
        <v>0</v>
      </c>
      <c r="U20" s="33">
        <f t="shared" si="2"/>
        <v>31523</v>
      </c>
    </row>
    <row r="21" spans="1:21" ht="13.5" customHeight="1">
      <c r="A21" s="50" t="s">
        <v>14</v>
      </c>
      <c r="B21" s="201">
        <v>5489</v>
      </c>
      <c r="C21" s="203"/>
      <c r="D21" s="580">
        <v>0</v>
      </c>
      <c r="E21" s="34">
        <v>0</v>
      </c>
      <c r="F21" s="34">
        <v>0</v>
      </c>
      <c r="G21" s="34">
        <v>0</v>
      </c>
      <c r="H21" s="34">
        <v>0</v>
      </c>
      <c r="I21" s="34">
        <v>6316</v>
      </c>
      <c r="J21" s="34">
        <v>0</v>
      </c>
      <c r="K21" s="34">
        <v>0</v>
      </c>
      <c r="L21" s="28">
        <v>0</v>
      </c>
      <c r="M21" s="28">
        <v>6294</v>
      </c>
      <c r="N21" s="28">
        <f t="shared" si="1"/>
        <v>0</v>
      </c>
      <c r="O21" s="28"/>
      <c r="P21" s="95">
        <v>12610</v>
      </c>
      <c r="Q21" s="295">
        <v>12636</v>
      </c>
      <c r="R21" s="76">
        <f t="shared" si="0"/>
        <v>26</v>
      </c>
      <c r="S21" s="574">
        <f>P21/Q21</f>
        <v>0.99794238683127567</v>
      </c>
      <c r="T21" s="50">
        <v>0</v>
      </c>
      <c r="U21" s="33">
        <f t="shared" si="2"/>
        <v>18099</v>
      </c>
    </row>
    <row r="22" spans="1:21" ht="13.5" customHeight="1">
      <c r="A22" s="50" t="s">
        <v>15</v>
      </c>
      <c r="B22" s="201">
        <v>0</v>
      </c>
      <c r="C22" s="203"/>
      <c r="D22" s="580">
        <v>0</v>
      </c>
      <c r="E22" s="34">
        <v>0</v>
      </c>
      <c r="F22" s="34">
        <v>0</v>
      </c>
      <c r="G22" s="34">
        <v>0</v>
      </c>
      <c r="H22" s="34">
        <v>0</v>
      </c>
      <c r="I22" s="34">
        <v>0</v>
      </c>
      <c r="J22" s="34">
        <v>0</v>
      </c>
      <c r="K22" s="34">
        <v>0</v>
      </c>
      <c r="L22" s="28">
        <v>0</v>
      </c>
      <c r="M22" s="28">
        <v>0</v>
      </c>
      <c r="N22" s="28">
        <f t="shared" si="1"/>
        <v>0</v>
      </c>
      <c r="O22" s="28"/>
      <c r="P22" s="94">
        <v>0</v>
      </c>
      <c r="Q22" s="295">
        <v>7258</v>
      </c>
      <c r="R22" s="76">
        <f t="shared" si="0"/>
        <v>7258</v>
      </c>
      <c r="S22" s="574">
        <v>0</v>
      </c>
      <c r="T22" s="33">
        <v>7258</v>
      </c>
      <c r="U22" s="33">
        <f t="shared" si="2"/>
        <v>0</v>
      </c>
    </row>
    <row r="23" spans="1:21" ht="13.5" customHeight="1">
      <c r="A23" s="50" t="s">
        <v>16</v>
      </c>
      <c r="B23" s="201">
        <v>4747</v>
      </c>
      <c r="C23" s="203"/>
      <c r="D23" s="580">
        <v>0</v>
      </c>
      <c r="E23" s="34">
        <v>0</v>
      </c>
      <c r="F23" s="34">
        <v>0</v>
      </c>
      <c r="G23" s="34">
        <v>0</v>
      </c>
      <c r="H23" s="34">
        <v>0</v>
      </c>
      <c r="I23" s="34">
        <v>0</v>
      </c>
      <c r="J23" s="34">
        <v>5921</v>
      </c>
      <c r="K23" s="34">
        <v>0</v>
      </c>
      <c r="L23" s="28">
        <v>0</v>
      </c>
      <c r="M23" s="28">
        <v>0</v>
      </c>
      <c r="N23" s="28">
        <f t="shared" si="1"/>
        <v>0</v>
      </c>
      <c r="O23" s="28"/>
      <c r="P23" s="94">
        <v>5921</v>
      </c>
      <c r="Q23" s="295">
        <v>10530</v>
      </c>
      <c r="R23" s="76">
        <f t="shared" si="0"/>
        <v>4609</v>
      </c>
      <c r="S23" s="574">
        <f>P23/Q23</f>
        <v>0.56229819563152894</v>
      </c>
      <c r="T23" s="50">
        <v>0</v>
      </c>
      <c r="U23" s="33">
        <f t="shared" si="2"/>
        <v>10668</v>
      </c>
    </row>
    <row r="24" spans="1:21" ht="13.5" customHeight="1">
      <c r="A24" s="50" t="s">
        <v>17</v>
      </c>
      <c r="B24" s="201">
        <v>208</v>
      </c>
      <c r="C24" s="203"/>
      <c r="D24" s="580">
        <v>1</v>
      </c>
      <c r="E24" s="34">
        <v>0</v>
      </c>
      <c r="F24" s="34">
        <v>5</v>
      </c>
      <c r="G24" s="34">
        <v>27</v>
      </c>
      <c r="H24" s="34">
        <v>7</v>
      </c>
      <c r="I24" s="34">
        <v>3</v>
      </c>
      <c r="J24" s="34">
        <v>2</v>
      </c>
      <c r="K24" s="34">
        <v>123</v>
      </c>
      <c r="L24" s="28">
        <v>125</v>
      </c>
      <c r="M24" s="28">
        <v>42</v>
      </c>
      <c r="N24" s="28">
        <f t="shared" si="1"/>
        <v>166</v>
      </c>
      <c r="O24" s="28"/>
      <c r="P24" s="94">
        <v>501</v>
      </c>
      <c r="Q24" s="295">
        <v>8424</v>
      </c>
      <c r="R24" s="76">
        <f t="shared" si="0"/>
        <v>7923</v>
      </c>
      <c r="S24" s="574">
        <f>P24/Q24</f>
        <v>5.9472934472934474E-2</v>
      </c>
      <c r="T24" s="50">
        <v>0</v>
      </c>
      <c r="U24" s="33">
        <f t="shared" si="2"/>
        <v>709</v>
      </c>
    </row>
    <row r="25" spans="1:21" ht="13.5" customHeight="1">
      <c r="A25" s="50" t="s">
        <v>18</v>
      </c>
      <c r="B25" s="201">
        <v>0</v>
      </c>
      <c r="C25" s="203"/>
      <c r="D25" s="580">
        <v>0</v>
      </c>
      <c r="E25" s="34">
        <v>0</v>
      </c>
      <c r="F25" s="34">
        <v>0</v>
      </c>
      <c r="G25" s="34">
        <v>0</v>
      </c>
      <c r="H25" s="34">
        <v>0</v>
      </c>
      <c r="I25" s="34">
        <v>0</v>
      </c>
      <c r="J25" s="34">
        <v>0</v>
      </c>
      <c r="K25" s="34">
        <v>6722</v>
      </c>
      <c r="L25" s="28">
        <v>4856</v>
      </c>
      <c r="M25" s="28">
        <v>0</v>
      </c>
      <c r="N25" s="28">
        <f t="shared" si="1"/>
        <v>0</v>
      </c>
      <c r="O25" s="28"/>
      <c r="P25" s="94">
        <v>11578</v>
      </c>
      <c r="Q25" s="295">
        <v>11584</v>
      </c>
      <c r="R25" s="76">
        <f t="shared" si="0"/>
        <v>6</v>
      </c>
      <c r="S25" s="574">
        <f>P25/Q25</f>
        <v>0.99948204419889508</v>
      </c>
      <c r="T25" s="50">
        <v>0</v>
      </c>
      <c r="U25" s="33">
        <f t="shared" si="2"/>
        <v>11578</v>
      </c>
    </row>
    <row r="26" spans="1:21" ht="13.5" customHeight="1">
      <c r="A26" s="50" t="s">
        <v>19</v>
      </c>
      <c r="B26" s="201">
        <v>0</v>
      </c>
      <c r="C26" s="203"/>
      <c r="D26" s="580">
        <v>0</v>
      </c>
      <c r="E26" s="34">
        <v>0</v>
      </c>
      <c r="F26" s="34">
        <v>0</v>
      </c>
      <c r="G26" s="34">
        <v>0</v>
      </c>
      <c r="H26" s="34">
        <v>0</v>
      </c>
      <c r="I26" s="34">
        <v>0</v>
      </c>
      <c r="J26" s="34">
        <v>0</v>
      </c>
      <c r="K26" s="34">
        <v>0</v>
      </c>
      <c r="L26" s="28">
        <v>0</v>
      </c>
      <c r="M26" s="28">
        <v>0</v>
      </c>
      <c r="N26" s="28">
        <f t="shared" si="1"/>
        <v>0</v>
      </c>
      <c r="O26" s="28"/>
      <c r="P26" s="94">
        <v>0</v>
      </c>
      <c r="Q26" s="295">
        <v>7258</v>
      </c>
      <c r="R26" s="76">
        <f t="shared" si="0"/>
        <v>7258</v>
      </c>
      <c r="S26" s="574">
        <v>0</v>
      </c>
      <c r="T26" s="33">
        <v>7258</v>
      </c>
      <c r="U26" s="33">
        <f t="shared" si="2"/>
        <v>0</v>
      </c>
    </row>
    <row r="27" spans="1:21" ht="13.5" customHeight="1">
      <c r="A27" s="74" t="s">
        <v>20</v>
      </c>
      <c r="B27" s="202">
        <v>5431</v>
      </c>
      <c r="C27" s="203"/>
      <c r="D27" s="580">
        <v>5010</v>
      </c>
      <c r="E27" s="34">
        <v>71</v>
      </c>
      <c r="F27" s="34">
        <v>555</v>
      </c>
      <c r="G27" s="34">
        <v>177</v>
      </c>
      <c r="H27" s="34">
        <v>225</v>
      </c>
      <c r="I27" s="34">
        <v>235</v>
      </c>
      <c r="J27" s="34">
        <v>419</v>
      </c>
      <c r="K27" s="34">
        <v>140</v>
      </c>
      <c r="L27" s="28">
        <v>0</v>
      </c>
      <c r="M27" s="28">
        <v>0</v>
      </c>
      <c r="N27" s="28">
        <f t="shared" si="1"/>
        <v>713</v>
      </c>
      <c r="O27" s="28"/>
      <c r="P27" s="95">
        <v>7545</v>
      </c>
      <c r="Q27" s="295">
        <v>10530</v>
      </c>
      <c r="R27" s="76">
        <f t="shared" si="0"/>
        <v>2985</v>
      </c>
      <c r="S27" s="574">
        <f t="shared" ref="S27:S32" si="3">P27/Q27</f>
        <v>0.7165242165242165</v>
      </c>
      <c r="T27" s="50">
        <v>0</v>
      </c>
      <c r="U27" s="33">
        <f t="shared" si="2"/>
        <v>12976</v>
      </c>
    </row>
    <row r="28" spans="1:21" ht="13.5" customHeight="1">
      <c r="A28" s="74" t="s">
        <v>21</v>
      </c>
      <c r="B28" s="202">
        <v>133</v>
      </c>
      <c r="C28" s="203">
        <v>2908</v>
      </c>
      <c r="D28" s="580">
        <v>939</v>
      </c>
      <c r="E28" s="34">
        <v>-613</v>
      </c>
      <c r="F28" s="34">
        <v>2365</v>
      </c>
      <c r="G28" s="34">
        <v>1201</v>
      </c>
      <c r="H28" s="34">
        <v>2430</v>
      </c>
      <c r="I28" s="34">
        <v>1379</v>
      </c>
      <c r="J28" s="34">
        <v>830</v>
      </c>
      <c r="K28" s="34">
        <v>700</v>
      </c>
      <c r="L28" s="28">
        <v>1013</v>
      </c>
      <c r="M28" s="28">
        <v>833</v>
      </c>
      <c r="N28" s="28">
        <f t="shared" si="1"/>
        <v>1559</v>
      </c>
      <c r="O28" s="28"/>
      <c r="P28" s="95">
        <v>12636</v>
      </c>
      <c r="Q28" s="295">
        <v>12636</v>
      </c>
      <c r="R28" s="76">
        <f t="shared" si="0"/>
        <v>0</v>
      </c>
      <c r="S28" s="574">
        <f t="shared" si="3"/>
        <v>1</v>
      </c>
      <c r="T28" s="50">
        <v>0</v>
      </c>
      <c r="U28" s="33">
        <f t="shared" si="2"/>
        <v>15677</v>
      </c>
    </row>
    <row r="29" spans="1:21" ht="15.75" customHeight="1">
      <c r="A29" s="74" t="s">
        <v>254</v>
      </c>
      <c r="B29" s="202">
        <v>0</v>
      </c>
      <c r="C29" s="203"/>
      <c r="D29" s="580">
        <v>0</v>
      </c>
      <c r="E29" s="34">
        <v>0</v>
      </c>
      <c r="F29" s="34">
        <v>0</v>
      </c>
      <c r="G29" s="34">
        <v>0</v>
      </c>
      <c r="H29" s="34">
        <v>0</v>
      </c>
      <c r="I29" s="34">
        <v>0</v>
      </c>
      <c r="J29" s="34">
        <v>0</v>
      </c>
      <c r="K29" s="34">
        <v>0</v>
      </c>
      <c r="L29" s="28">
        <v>0</v>
      </c>
      <c r="M29" s="28">
        <v>0</v>
      </c>
      <c r="N29" s="28">
        <f t="shared" si="1"/>
        <v>0</v>
      </c>
      <c r="O29" s="28"/>
      <c r="P29" s="95">
        <v>0</v>
      </c>
      <c r="Q29" s="295">
        <v>7258</v>
      </c>
      <c r="R29" s="76">
        <f t="shared" si="0"/>
        <v>7258</v>
      </c>
      <c r="S29" s="574">
        <f t="shared" si="3"/>
        <v>0</v>
      </c>
      <c r="T29" s="50">
        <v>0</v>
      </c>
      <c r="U29" s="33">
        <f t="shared" si="2"/>
        <v>0</v>
      </c>
    </row>
    <row r="30" spans="1:21" ht="13.5" customHeight="1">
      <c r="A30" s="74" t="s">
        <v>22</v>
      </c>
      <c r="B30" s="202">
        <v>6147</v>
      </c>
      <c r="C30" s="203"/>
      <c r="D30" s="580">
        <v>0</v>
      </c>
      <c r="E30" s="34">
        <v>0</v>
      </c>
      <c r="F30" s="34">
        <v>13165</v>
      </c>
      <c r="G30" s="34">
        <v>0</v>
      </c>
      <c r="H30" s="34">
        <v>0</v>
      </c>
      <c r="I30" s="34">
        <v>0</v>
      </c>
      <c r="J30" s="34">
        <v>0</v>
      </c>
      <c r="K30" s="34">
        <v>0</v>
      </c>
      <c r="L30" s="28">
        <v>0</v>
      </c>
      <c r="M30" s="28">
        <v>0</v>
      </c>
      <c r="N30" s="28">
        <f t="shared" si="1"/>
        <v>0</v>
      </c>
      <c r="O30" s="28"/>
      <c r="P30" s="95">
        <v>13165</v>
      </c>
      <c r="Q30" s="295">
        <v>13690</v>
      </c>
      <c r="R30" s="76">
        <f t="shared" si="0"/>
        <v>525</v>
      </c>
      <c r="S30" s="574">
        <f t="shared" si="3"/>
        <v>0.96165084002921841</v>
      </c>
      <c r="T30" s="50">
        <v>0</v>
      </c>
      <c r="U30" s="33">
        <f t="shared" si="2"/>
        <v>19312</v>
      </c>
    </row>
    <row r="31" spans="1:21" ht="13.5" customHeight="1">
      <c r="A31" s="74" t="s">
        <v>23</v>
      </c>
      <c r="B31" s="202">
        <v>0</v>
      </c>
      <c r="C31" s="203"/>
      <c r="D31" s="580">
        <v>0</v>
      </c>
      <c r="E31" s="34">
        <v>0</v>
      </c>
      <c r="F31" s="34">
        <v>0</v>
      </c>
      <c r="G31" s="34">
        <v>0</v>
      </c>
      <c r="H31" s="34">
        <v>0</v>
      </c>
      <c r="I31" s="34">
        <v>10378</v>
      </c>
      <c r="J31" s="34">
        <v>0</v>
      </c>
      <c r="K31" s="34">
        <v>0</v>
      </c>
      <c r="L31" s="28">
        <v>1358</v>
      </c>
      <c r="M31" s="28">
        <v>0</v>
      </c>
      <c r="N31" s="28">
        <f t="shared" si="1"/>
        <v>0</v>
      </c>
      <c r="O31" s="28"/>
      <c r="P31" s="95">
        <v>11736</v>
      </c>
      <c r="Q31" s="295">
        <v>22114</v>
      </c>
      <c r="R31" s="76">
        <f t="shared" si="0"/>
        <v>10378</v>
      </c>
      <c r="S31" s="574">
        <f t="shared" si="3"/>
        <v>0.53070453106629289</v>
      </c>
      <c r="T31" s="50">
        <v>0</v>
      </c>
      <c r="U31" s="33">
        <f t="shared" si="2"/>
        <v>11736</v>
      </c>
    </row>
    <row r="32" spans="1:21" ht="13.5" customHeight="1">
      <c r="A32" s="74" t="s">
        <v>24</v>
      </c>
      <c r="B32" s="202">
        <v>0</v>
      </c>
      <c r="C32" s="203"/>
      <c r="D32" s="580">
        <v>0</v>
      </c>
      <c r="E32" s="34">
        <v>0</v>
      </c>
      <c r="F32" s="34">
        <v>0</v>
      </c>
      <c r="G32" s="34">
        <v>0</v>
      </c>
      <c r="H32" s="34">
        <v>0</v>
      </c>
      <c r="I32" s="34">
        <v>7334</v>
      </c>
      <c r="J32" s="34">
        <v>298</v>
      </c>
      <c r="K32" s="34">
        <v>8771</v>
      </c>
      <c r="L32" s="28">
        <v>2913</v>
      </c>
      <c r="M32" s="28">
        <v>26</v>
      </c>
      <c r="N32" s="28">
        <f t="shared" si="1"/>
        <v>0</v>
      </c>
      <c r="O32" s="28"/>
      <c r="P32" s="95">
        <v>19342</v>
      </c>
      <c r="Q32" s="295">
        <v>30538</v>
      </c>
      <c r="R32" s="76">
        <f t="shared" si="0"/>
        <v>11196</v>
      </c>
      <c r="S32" s="574">
        <f t="shared" si="3"/>
        <v>0.63337481171000065</v>
      </c>
      <c r="T32" s="50">
        <v>0</v>
      </c>
      <c r="U32" s="33">
        <f t="shared" si="2"/>
        <v>19342</v>
      </c>
    </row>
    <row r="33" spans="1:21" ht="13.5" customHeight="1">
      <c r="A33" s="74" t="s">
        <v>25</v>
      </c>
      <c r="B33" s="202">
        <v>0</v>
      </c>
      <c r="C33" s="203"/>
      <c r="D33" s="580">
        <v>0</v>
      </c>
      <c r="E33" s="34">
        <v>0</v>
      </c>
      <c r="F33" s="34">
        <v>0</v>
      </c>
      <c r="G33" s="34">
        <v>0</v>
      </c>
      <c r="H33" s="34">
        <v>0</v>
      </c>
      <c r="I33" s="34">
        <v>0</v>
      </c>
      <c r="J33" s="34">
        <v>0</v>
      </c>
      <c r="K33" s="34">
        <v>0</v>
      </c>
      <c r="L33" s="28">
        <v>0</v>
      </c>
      <c r="M33" s="28">
        <v>0</v>
      </c>
      <c r="N33" s="28">
        <f t="shared" si="1"/>
        <v>0</v>
      </c>
      <c r="O33" s="28"/>
      <c r="P33" s="95">
        <v>0</v>
      </c>
      <c r="Q33" s="295">
        <v>7258</v>
      </c>
      <c r="R33" s="76">
        <f t="shared" si="0"/>
        <v>7258</v>
      </c>
      <c r="S33" s="574">
        <v>0</v>
      </c>
      <c r="T33" s="33">
        <v>7258</v>
      </c>
      <c r="U33" s="33">
        <f t="shared" si="2"/>
        <v>0</v>
      </c>
    </row>
    <row r="34" spans="1:21" ht="13.5" customHeight="1">
      <c r="A34" s="74" t="s">
        <v>46</v>
      </c>
      <c r="B34" s="202">
        <v>1391</v>
      </c>
      <c r="C34" s="203"/>
      <c r="D34" s="101">
        <v>0</v>
      </c>
      <c r="E34" s="28">
        <v>0</v>
      </c>
      <c r="F34" s="28">
        <v>0</v>
      </c>
      <c r="G34" s="28">
        <v>254</v>
      </c>
      <c r="H34" s="28">
        <v>530</v>
      </c>
      <c r="I34" s="28">
        <v>0</v>
      </c>
      <c r="J34" s="28">
        <v>0</v>
      </c>
      <c r="K34" s="28">
        <v>0</v>
      </c>
      <c r="L34" s="28">
        <v>0</v>
      </c>
      <c r="M34" s="28">
        <v>424</v>
      </c>
      <c r="N34" s="28">
        <f t="shared" si="1"/>
        <v>227</v>
      </c>
      <c r="O34" s="28"/>
      <c r="P34" s="95">
        <v>1435</v>
      </c>
      <c r="Q34" s="295">
        <v>7258</v>
      </c>
      <c r="R34" s="76">
        <f t="shared" si="0"/>
        <v>5823</v>
      </c>
      <c r="S34" s="574">
        <f>P34/Q34</f>
        <v>0.19771286855883163</v>
      </c>
      <c r="T34" s="50">
        <v>0</v>
      </c>
      <c r="U34" s="33">
        <f t="shared" si="2"/>
        <v>2826</v>
      </c>
    </row>
    <row r="35" spans="1:21" ht="13.5" customHeight="1">
      <c r="A35" s="74" t="s">
        <v>26</v>
      </c>
      <c r="B35" s="202">
        <v>32444</v>
      </c>
      <c r="C35" s="203"/>
      <c r="D35" s="101">
        <v>0</v>
      </c>
      <c r="E35" s="28">
        <v>24984</v>
      </c>
      <c r="F35" s="28">
        <v>6</v>
      </c>
      <c r="G35" s="28">
        <v>12804</v>
      </c>
      <c r="H35" s="28">
        <v>0</v>
      </c>
      <c r="I35" s="28">
        <v>2</v>
      </c>
      <c r="J35" s="28">
        <v>0</v>
      </c>
      <c r="K35" s="28">
        <v>0</v>
      </c>
      <c r="L35" s="28">
        <v>78</v>
      </c>
      <c r="M35" s="28">
        <v>52</v>
      </c>
      <c r="N35" s="28">
        <f t="shared" si="1"/>
        <v>235</v>
      </c>
      <c r="O35" s="28"/>
      <c r="P35" s="95">
        <v>38161</v>
      </c>
      <c r="Q35" s="295">
        <v>43175</v>
      </c>
      <c r="R35" s="76">
        <f t="shared" si="0"/>
        <v>5014</v>
      </c>
      <c r="S35" s="574">
        <f>P35/Q35</f>
        <v>0.88386797915460336</v>
      </c>
      <c r="T35" s="50">
        <v>0</v>
      </c>
      <c r="U35" s="33">
        <f t="shared" si="2"/>
        <v>70605</v>
      </c>
    </row>
    <row r="36" spans="1:21" ht="13.5" customHeight="1">
      <c r="A36" s="50" t="s">
        <v>27</v>
      </c>
      <c r="B36" s="201">
        <v>0</v>
      </c>
      <c r="C36" s="203">
        <v>57719</v>
      </c>
      <c r="D36" s="101">
        <v>0</v>
      </c>
      <c r="E36" s="28">
        <v>0</v>
      </c>
      <c r="F36" s="28">
        <v>0</v>
      </c>
      <c r="G36" s="28">
        <v>0</v>
      </c>
      <c r="H36" s="28">
        <v>0</v>
      </c>
      <c r="I36" s="28">
        <v>30870</v>
      </c>
      <c r="J36" s="28">
        <v>0</v>
      </c>
      <c r="K36" s="28">
        <v>0</v>
      </c>
      <c r="L36" s="28">
        <v>27783</v>
      </c>
      <c r="M36" s="28">
        <v>28901</v>
      </c>
      <c r="N36" s="28">
        <f t="shared" si="1"/>
        <v>0</v>
      </c>
      <c r="O36" s="28"/>
      <c r="P36" s="94">
        <v>87554</v>
      </c>
      <c r="Q36" s="295">
        <v>142160</v>
      </c>
      <c r="R36" s="76">
        <f t="shared" si="0"/>
        <v>54606</v>
      </c>
      <c r="S36" s="574">
        <f>P36/Q36</f>
        <v>0.61588351153629717</v>
      </c>
      <c r="T36" s="50">
        <v>0</v>
      </c>
      <c r="U36" s="33">
        <f t="shared" si="2"/>
        <v>145273</v>
      </c>
    </row>
    <row r="37" spans="1:21" ht="13.5" customHeight="1">
      <c r="A37" s="50" t="s">
        <v>28</v>
      </c>
      <c r="B37" s="201">
        <v>6450</v>
      </c>
      <c r="C37" s="203"/>
      <c r="D37" s="101">
        <v>24220</v>
      </c>
      <c r="E37" s="28">
        <v>0</v>
      </c>
      <c r="F37" s="28">
        <v>0</v>
      </c>
      <c r="G37" s="28">
        <v>0</v>
      </c>
      <c r="H37" s="28">
        <v>0</v>
      </c>
      <c r="I37" s="28">
        <v>0</v>
      </c>
      <c r="J37" s="28">
        <v>0</v>
      </c>
      <c r="K37" s="28">
        <v>0</v>
      </c>
      <c r="L37" s="28">
        <v>0</v>
      </c>
      <c r="M37" s="28">
        <v>0</v>
      </c>
      <c r="N37" s="28">
        <f t="shared" si="1"/>
        <v>0</v>
      </c>
      <c r="O37" s="28"/>
      <c r="P37" s="94">
        <v>24220</v>
      </c>
      <c r="Q37" s="295">
        <v>24220</v>
      </c>
      <c r="R37" s="76">
        <f t="shared" si="0"/>
        <v>0</v>
      </c>
      <c r="S37" s="574">
        <f>P37/Q37</f>
        <v>1</v>
      </c>
      <c r="T37" s="50">
        <v>0</v>
      </c>
      <c r="U37" s="33">
        <f t="shared" si="2"/>
        <v>30670</v>
      </c>
    </row>
    <row r="38" spans="1:21" ht="13.5" customHeight="1">
      <c r="A38" s="50" t="s">
        <v>29</v>
      </c>
      <c r="B38" s="201">
        <v>0</v>
      </c>
      <c r="C38" s="203"/>
      <c r="D38" s="101">
        <v>0</v>
      </c>
      <c r="E38" s="28">
        <v>0</v>
      </c>
      <c r="F38" s="28">
        <v>0</v>
      </c>
      <c r="G38" s="28">
        <v>0</v>
      </c>
      <c r="H38" s="28">
        <v>0</v>
      </c>
      <c r="I38" s="28">
        <v>0</v>
      </c>
      <c r="J38" s="28">
        <v>0</v>
      </c>
      <c r="K38" s="28">
        <v>0</v>
      </c>
      <c r="L38" s="28">
        <v>0</v>
      </c>
      <c r="M38" s="28">
        <v>0</v>
      </c>
      <c r="N38" s="28">
        <f t="shared" si="1"/>
        <v>0</v>
      </c>
      <c r="O38" s="28"/>
      <c r="P38" s="94">
        <v>0</v>
      </c>
      <c r="Q38" s="295">
        <v>7258</v>
      </c>
      <c r="R38" s="76">
        <f t="shared" si="0"/>
        <v>7258</v>
      </c>
      <c r="S38" s="574">
        <v>0</v>
      </c>
      <c r="T38" s="33">
        <v>7258</v>
      </c>
      <c r="U38" s="33">
        <f t="shared" si="2"/>
        <v>0</v>
      </c>
    </row>
    <row r="39" spans="1:21" ht="13.5" customHeight="1">
      <c r="A39" s="50" t="s">
        <v>30</v>
      </c>
      <c r="B39" s="201">
        <v>7565</v>
      </c>
      <c r="C39" s="203"/>
      <c r="D39" s="101">
        <v>16848</v>
      </c>
      <c r="E39" s="28">
        <v>0</v>
      </c>
      <c r="F39" s="28">
        <v>0</v>
      </c>
      <c r="G39" s="28">
        <v>0</v>
      </c>
      <c r="H39" s="28">
        <v>0</v>
      </c>
      <c r="I39" s="28">
        <v>0</v>
      </c>
      <c r="J39" s="28">
        <v>0</v>
      </c>
      <c r="K39" s="28">
        <v>0</v>
      </c>
      <c r="L39" s="28">
        <v>0</v>
      </c>
      <c r="M39" s="28">
        <v>0</v>
      </c>
      <c r="N39" s="28">
        <f t="shared" si="1"/>
        <v>0</v>
      </c>
      <c r="O39" s="28"/>
      <c r="P39" s="94">
        <v>16848</v>
      </c>
      <c r="Q39" s="295">
        <v>16849</v>
      </c>
      <c r="R39" s="76">
        <f t="shared" si="0"/>
        <v>1</v>
      </c>
      <c r="S39" s="574">
        <f>P39/Q39</f>
        <v>0.99994064929669413</v>
      </c>
      <c r="T39" s="74">
        <v>788</v>
      </c>
      <c r="U39" s="33">
        <f t="shared" si="2"/>
        <v>24413</v>
      </c>
    </row>
    <row r="40" spans="1:21" ht="13.5" customHeight="1">
      <c r="A40" s="50" t="s">
        <v>31</v>
      </c>
      <c r="B40" s="201">
        <v>0</v>
      </c>
      <c r="C40" s="203"/>
      <c r="D40" s="101">
        <v>0</v>
      </c>
      <c r="E40" s="28">
        <v>0</v>
      </c>
      <c r="F40" s="28">
        <v>0</v>
      </c>
      <c r="G40" s="28">
        <v>0</v>
      </c>
      <c r="H40" s="28">
        <v>0</v>
      </c>
      <c r="I40" s="28">
        <v>0</v>
      </c>
      <c r="J40" s="28">
        <v>0</v>
      </c>
      <c r="K40" s="28">
        <v>0</v>
      </c>
      <c r="L40" s="28">
        <v>0</v>
      </c>
      <c r="M40" s="28">
        <v>0</v>
      </c>
      <c r="N40" s="28">
        <f t="shared" si="1"/>
        <v>0</v>
      </c>
      <c r="O40" s="28"/>
      <c r="P40" s="94">
        <v>0</v>
      </c>
      <c r="Q40" s="295">
        <v>12636</v>
      </c>
      <c r="R40" s="76">
        <f t="shared" si="0"/>
        <v>12636</v>
      </c>
      <c r="S40" s="574">
        <v>0</v>
      </c>
      <c r="T40" s="33">
        <v>12636</v>
      </c>
      <c r="U40" s="33">
        <f t="shared" si="2"/>
        <v>0</v>
      </c>
    </row>
    <row r="41" spans="1:21" ht="13.5" customHeight="1">
      <c r="A41" s="50" t="s">
        <v>32</v>
      </c>
      <c r="B41" s="201">
        <v>21362</v>
      </c>
      <c r="C41" s="203"/>
      <c r="D41" s="580">
        <v>0</v>
      </c>
      <c r="E41" s="28">
        <v>0</v>
      </c>
      <c r="F41" s="28">
        <v>0</v>
      </c>
      <c r="G41" s="28">
        <v>0</v>
      </c>
      <c r="H41" s="28">
        <v>0</v>
      </c>
      <c r="I41" s="28">
        <v>0</v>
      </c>
      <c r="J41" s="28">
        <v>0</v>
      </c>
      <c r="K41" s="28">
        <v>0</v>
      </c>
      <c r="L41" s="28">
        <v>0</v>
      </c>
      <c r="M41" s="28">
        <v>0</v>
      </c>
      <c r="N41" s="28">
        <f t="shared" si="1"/>
        <v>0</v>
      </c>
      <c r="O41" s="28"/>
      <c r="P41" s="94">
        <v>0</v>
      </c>
      <c r="Q41" s="295">
        <v>14743</v>
      </c>
      <c r="R41" s="76">
        <f t="shared" si="0"/>
        <v>14743</v>
      </c>
      <c r="S41" s="574">
        <f>P41/Q41</f>
        <v>0</v>
      </c>
      <c r="T41" s="50">
        <v>0</v>
      </c>
      <c r="U41" s="33">
        <f t="shared" si="2"/>
        <v>21362</v>
      </c>
    </row>
    <row r="42" spans="1:21" ht="13.5" customHeight="1">
      <c r="A42" s="50" t="s">
        <v>33</v>
      </c>
      <c r="B42" s="201">
        <v>0</v>
      </c>
      <c r="C42" s="203"/>
      <c r="D42" s="101">
        <v>0</v>
      </c>
      <c r="E42" s="28">
        <v>0</v>
      </c>
      <c r="F42" s="28">
        <v>0</v>
      </c>
      <c r="G42" s="28">
        <v>0</v>
      </c>
      <c r="H42" s="28">
        <v>0</v>
      </c>
      <c r="I42" s="28">
        <v>0</v>
      </c>
      <c r="J42" s="28">
        <v>0</v>
      </c>
      <c r="K42" s="28">
        <v>0</v>
      </c>
      <c r="L42" s="28">
        <v>0</v>
      </c>
      <c r="M42" s="28">
        <v>0</v>
      </c>
      <c r="N42" s="28">
        <f t="shared" si="1"/>
        <v>0</v>
      </c>
      <c r="O42" s="28"/>
      <c r="P42" s="94">
        <v>0</v>
      </c>
      <c r="Q42" s="295">
        <v>7371</v>
      </c>
      <c r="R42" s="76">
        <f t="shared" si="0"/>
        <v>7371</v>
      </c>
      <c r="S42" s="574">
        <v>0</v>
      </c>
      <c r="T42" s="33">
        <v>7371</v>
      </c>
      <c r="U42" s="33">
        <f t="shared" si="2"/>
        <v>0</v>
      </c>
    </row>
    <row r="43" spans="1:21" ht="13.5" customHeight="1">
      <c r="A43" s="50" t="s">
        <v>34</v>
      </c>
      <c r="B43" s="201">
        <v>0</v>
      </c>
      <c r="C43" s="203"/>
      <c r="D43" s="101">
        <v>0</v>
      </c>
      <c r="E43" s="28">
        <v>0</v>
      </c>
      <c r="F43" s="28">
        <v>0</v>
      </c>
      <c r="G43" s="28">
        <v>0</v>
      </c>
      <c r="H43" s="28">
        <v>0</v>
      </c>
      <c r="I43" s="28">
        <v>0</v>
      </c>
      <c r="J43" s="28">
        <v>0</v>
      </c>
      <c r="K43" s="28">
        <v>0</v>
      </c>
      <c r="L43" s="28">
        <v>0</v>
      </c>
      <c r="M43" s="28">
        <v>0</v>
      </c>
      <c r="N43" s="28">
        <f t="shared" si="1"/>
        <v>0</v>
      </c>
      <c r="O43" s="28"/>
      <c r="P43" s="94">
        <v>0</v>
      </c>
      <c r="Q43" s="295">
        <v>7258</v>
      </c>
      <c r="R43" s="76">
        <f t="shared" si="0"/>
        <v>7258</v>
      </c>
      <c r="S43" s="574">
        <v>0</v>
      </c>
      <c r="T43" s="33">
        <v>7258</v>
      </c>
      <c r="U43" s="33">
        <f t="shared" si="2"/>
        <v>0</v>
      </c>
    </row>
    <row r="44" spans="1:21" ht="13.5" customHeight="1">
      <c r="A44" s="50" t="s">
        <v>35</v>
      </c>
      <c r="B44" s="201">
        <v>5679</v>
      </c>
      <c r="C44" s="203"/>
      <c r="D44" s="101">
        <v>0</v>
      </c>
      <c r="E44" s="28">
        <v>0</v>
      </c>
      <c r="F44" s="28">
        <v>12636</v>
      </c>
      <c r="G44" s="28">
        <v>0</v>
      </c>
      <c r="H44" s="28">
        <v>0</v>
      </c>
      <c r="I44" s="28">
        <v>0</v>
      </c>
      <c r="J44" s="28">
        <v>0</v>
      </c>
      <c r="K44" s="28">
        <v>0</v>
      </c>
      <c r="L44" s="28">
        <v>0</v>
      </c>
      <c r="M44" s="28">
        <v>0</v>
      </c>
      <c r="N44" s="28">
        <f t="shared" si="1"/>
        <v>0</v>
      </c>
      <c r="O44" s="28"/>
      <c r="P44" s="96">
        <v>12636</v>
      </c>
      <c r="Q44" s="96">
        <v>12636</v>
      </c>
      <c r="R44" s="76">
        <f t="shared" si="0"/>
        <v>0</v>
      </c>
      <c r="S44" s="574">
        <f>P44/Q44</f>
        <v>1</v>
      </c>
      <c r="T44" s="33">
        <v>0</v>
      </c>
      <c r="U44" s="33">
        <f t="shared" si="2"/>
        <v>18315</v>
      </c>
    </row>
    <row r="45" spans="1:21" ht="12" customHeight="1">
      <c r="A45" s="50"/>
      <c r="B45" s="296"/>
      <c r="C45" s="50"/>
      <c r="D45" s="297"/>
      <c r="E45" s="28"/>
      <c r="F45" s="28"/>
      <c r="G45" s="28"/>
      <c r="H45" s="28"/>
      <c r="I45" s="28"/>
      <c r="J45" s="28"/>
      <c r="K45" s="28"/>
      <c r="L45" s="59"/>
      <c r="M45" s="59"/>
      <c r="N45" s="298"/>
      <c r="O45" s="298"/>
      <c r="P45" s="203"/>
      <c r="Q45" s="33"/>
      <c r="R45" s="76"/>
      <c r="S45" s="574"/>
      <c r="T45" s="50"/>
      <c r="U45" s="50"/>
    </row>
    <row r="46" spans="1:21" ht="13.5" customHeight="1">
      <c r="A46" s="434" t="s">
        <v>36</v>
      </c>
      <c r="B46" s="299">
        <f t="shared" ref="B46:N46" si="4">SUM(B5:B44)</f>
        <v>131657</v>
      </c>
      <c r="C46" s="300">
        <f t="shared" si="4"/>
        <v>82029</v>
      </c>
      <c r="D46" s="199">
        <f t="shared" si="4"/>
        <v>68950</v>
      </c>
      <c r="E46" s="146">
        <f t="shared" si="4"/>
        <v>114248</v>
      </c>
      <c r="F46" s="146">
        <f t="shared" si="4"/>
        <v>141077</v>
      </c>
      <c r="G46" s="146">
        <f t="shared" si="4"/>
        <v>97511</v>
      </c>
      <c r="H46" s="146">
        <f t="shared" si="4"/>
        <v>25553</v>
      </c>
      <c r="I46" s="146">
        <f t="shared" si="4"/>
        <v>72587</v>
      </c>
      <c r="J46" s="146">
        <f t="shared" si="4"/>
        <v>42877</v>
      </c>
      <c r="K46" s="146">
        <f t="shared" si="4"/>
        <v>107244</v>
      </c>
      <c r="L46" s="146">
        <f t="shared" si="4"/>
        <v>79080</v>
      </c>
      <c r="M46" s="146">
        <f t="shared" si="4"/>
        <v>86327</v>
      </c>
      <c r="N46" s="146">
        <f t="shared" si="4"/>
        <v>21205</v>
      </c>
      <c r="O46" s="146"/>
      <c r="P46" s="576">
        <f>SUM(P5:P44)</f>
        <v>856659</v>
      </c>
      <c r="Q46" s="71">
        <f>SUM(Q5:Q44)</f>
        <v>1117195</v>
      </c>
      <c r="R46" s="71">
        <f>SUM(R5:R44)</f>
        <v>260536</v>
      </c>
      <c r="S46" s="575">
        <f>P46/Q46</f>
        <v>0.76679451662422404</v>
      </c>
      <c r="T46" s="71">
        <f>SUM(T5:T44)</f>
        <v>87762</v>
      </c>
      <c r="U46" s="71">
        <f>SUM(U5:U44)</f>
        <v>1070345</v>
      </c>
    </row>
    <row r="47" spans="1:21" ht="18" customHeight="1">
      <c r="A47" s="145"/>
      <c r="B47" s="145"/>
      <c r="C47" s="145"/>
      <c r="D47" s="234"/>
      <c r="E47" s="234"/>
      <c r="F47" s="234"/>
      <c r="G47" s="234"/>
      <c r="H47" s="234"/>
      <c r="I47" s="233"/>
      <c r="J47" s="233"/>
      <c r="K47" s="233"/>
      <c r="L47" s="233"/>
      <c r="M47" s="233"/>
      <c r="N47" s="233"/>
      <c r="O47" s="233"/>
      <c r="P47" s="229"/>
      <c r="Q47" s="234"/>
      <c r="R47" s="145"/>
      <c r="S47" s="145"/>
      <c r="T47" s="145"/>
      <c r="U47" s="145"/>
    </row>
    <row r="48" spans="1:21" s="172" customFormat="1" ht="16.2" customHeight="1">
      <c r="A48" s="32" t="s">
        <v>205</v>
      </c>
      <c r="B48" s="32"/>
      <c r="C48" s="32"/>
      <c r="D48" s="28"/>
      <c r="E48" s="28"/>
      <c r="F48" s="153"/>
      <c r="G48" s="28"/>
      <c r="H48" s="28"/>
      <c r="I48" s="55"/>
      <c r="J48" s="55"/>
      <c r="K48" s="55"/>
      <c r="L48" s="55"/>
      <c r="M48" s="55"/>
      <c r="N48" s="55"/>
      <c r="O48" s="55"/>
      <c r="P48" s="264"/>
      <c r="Q48" s="28"/>
      <c r="R48" s="59"/>
      <c r="T48" s="59"/>
      <c r="U48" s="59"/>
    </row>
    <row r="49" spans="1:21" s="172" customFormat="1" ht="16.2" customHeight="1">
      <c r="A49" s="22" t="s">
        <v>186</v>
      </c>
      <c r="B49" s="22"/>
      <c r="C49" s="22"/>
      <c r="D49" s="28"/>
      <c r="E49" s="28"/>
      <c r="F49" s="28"/>
      <c r="G49" s="28"/>
      <c r="H49" s="28"/>
      <c r="I49" s="55"/>
      <c r="J49" s="55"/>
      <c r="K49" s="55"/>
      <c r="L49" s="55"/>
      <c r="M49" s="55"/>
      <c r="N49" s="55"/>
      <c r="O49" s="55"/>
      <c r="P49" s="22"/>
      <c r="Q49" s="28"/>
      <c r="R49" s="265"/>
      <c r="T49" s="59"/>
      <c r="U49" s="59"/>
    </row>
    <row r="50" spans="1:21" s="172" customFormat="1" ht="16.2" customHeight="1">
      <c r="A50" s="172" t="s">
        <v>222</v>
      </c>
      <c r="F50" s="59"/>
      <c r="P50" s="45"/>
      <c r="Q50" s="59"/>
      <c r="S50" s="59"/>
    </row>
    <row r="51" spans="1:21" s="172" customFormat="1" ht="13.5" customHeight="1">
      <c r="A51" s="22"/>
      <c r="B51" s="22"/>
      <c r="C51" s="22"/>
      <c r="F51" s="59"/>
      <c r="P51" s="45"/>
      <c r="Q51" s="59"/>
      <c r="S51" s="59"/>
    </row>
    <row r="52" spans="1:21" s="172" customFormat="1">
      <c r="F52" s="59"/>
      <c r="P52" s="45"/>
      <c r="S52" s="59"/>
    </row>
    <row r="53" spans="1:21" s="172" customFormat="1">
      <c r="F53" s="59"/>
      <c r="P53" s="45"/>
    </row>
    <row r="54" spans="1:21" s="172" customFormat="1">
      <c r="F54" s="59"/>
      <c r="P54" s="34"/>
      <c r="Q54" s="55"/>
    </row>
    <row r="56" spans="1:21">
      <c r="D56" s="1"/>
      <c r="E56" s="1"/>
      <c r="G56" s="1"/>
      <c r="P56" s="8"/>
    </row>
    <row r="57" spans="1:21">
      <c r="E57" s="56"/>
      <c r="F57" s="57"/>
      <c r="G57" s="58"/>
      <c r="P57" s="52"/>
    </row>
    <row r="58" spans="1:21">
      <c r="E58" s="56"/>
      <c r="F58" s="57"/>
      <c r="G58" s="58"/>
      <c r="P58" s="52"/>
    </row>
    <row r="59" spans="1:21">
      <c r="E59" s="56"/>
      <c r="F59" s="59"/>
    </row>
    <row r="60" spans="1:21">
      <c r="E60" s="56"/>
      <c r="F60" s="57"/>
    </row>
  </sheetData>
  <mergeCells count="4">
    <mergeCell ref="E4:O4"/>
    <mergeCell ref="A1:Q1"/>
    <mergeCell ref="P2:S2"/>
    <mergeCell ref="B2:C2"/>
  </mergeCells>
  <phoneticPr fontId="18" type="noConversion"/>
  <printOptions horizontalCentered="1" verticalCentered="1"/>
  <pageMargins left="0.17" right="0.17" top="0.17" bottom="0.17" header="0.17" footer="0.17"/>
  <pageSetup scale="69" orientation="landscape" r:id="rId1"/>
  <headerFooter alignWithMargins="0"/>
  <ignoredErrors>
    <ignoredError sqref="N5:N43" formulaRange="1"/>
    <ignoredError sqref="S46"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R23"/>
  <sheetViews>
    <sheetView showGridLines="0" workbookViewId="0">
      <selection sqref="A1:P23"/>
    </sheetView>
  </sheetViews>
  <sheetFormatPr defaultRowHeight="13.2"/>
  <cols>
    <col min="1" max="1" width="27.109375" customWidth="1"/>
    <col min="2" max="2" width="10.109375" customWidth="1"/>
    <col min="3" max="3" width="11.109375" customWidth="1"/>
    <col min="4" max="4" width="8.33203125" customWidth="1"/>
    <col min="5" max="5" width="10.33203125" customWidth="1"/>
    <col min="6" max="6" width="8.33203125" customWidth="1"/>
    <col min="7" max="7" width="9.88671875" customWidth="1"/>
    <col min="8" max="8" width="9.33203125" customWidth="1"/>
    <col min="9" max="10" width="8.33203125" customWidth="1"/>
    <col min="11" max="11" width="9.21875" customWidth="1"/>
    <col min="12" max="12" width="8.33203125" customWidth="1"/>
    <col min="13" max="13" width="9" customWidth="1"/>
    <col min="14" max="14" width="11.5546875" customWidth="1"/>
    <col min="15" max="15" width="8.44140625" customWidth="1"/>
    <col min="16" max="16" width="15.109375" customWidth="1"/>
    <col min="17" max="17" width="11.33203125" bestFit="1" customWidth="1"/>
  </cols>
  <sheetData>
    <row r="1" spans="1:18" ht="16.649999999999999" customHeight="1">
      <c r="A1" s="64" t="s">
        <v>189</v>
      </c>
      <c r="B1" s="25"/>
      <c r="C1" s="25"/>
      <c r="D1" s="25"/>
      <c r="E1" s="25"/>
      <c r="F1" s="25"/>
      <c r="G1" s="25"/>
      <c r="H1" s="25"/>
      <c r="I1" s="25"/>
      <c r="J1" s="25"/>
      <c r="K1" s="25"/>
      <c r="L1" s="25"/>
      <c r="M1" s="25"/>
      <c r="N1" s="25"/>
      <c r="O1" s="25"/>
      <c r="P1" s="25"/>
    </row>
    <row r="2" spans="1:18" s="69" customFormat="1" ht="18" customHeight="1">
      <c r="A2" s="87"/>
      <c r="B2" s="104" t="s">
        <v>165</v>
      </c>
      <c r="C2" s="105" t="s">
        <v>166</v>
      </c>
      <c r="D2" s="105" t="s">
        <v>167</v>
      </c>
      <c r="E2" s="105" t="s">
        <v>168</v>
      </c>
      <c r="F2" s="105" t="s">
        <v>169</v>
      </c>
      <c r="G2" s="105" t="s">
        <v>170</v>
      </c>
      <c r="H2" s="105" t="s">
        <v>171</v>
      </c>
      <c r="I2" s="105" t="s">
        <v>172</v>
      </c>
      <c r="J2" s="105" t="s">
        <v>173</v>
      </c>
      <c r="K2" s="105" t="s">
        <v>174</v>
      </c>
      <c r="L2" s="105" t="s">
        <v>175</v>
      </c>
      <c r="M2" s="106" t="s">
        <v>176</v>
      </c>
      <c r="N2" s="667" t="s">
        <v>181</v>
      </c>
      <c r="O2" s="668"/>
      <c r="P2" s="669"/>
    </row>
    <row r="3" spans="1:18" s="82" customFormat="1" ht="32.25" customHeight="1">
      <c r="A3" s="81"/>
      <c r="B3" s="278">
        <v>43038</v>
      </c>
      <c r="C3" s="279">
        <v>43073</v>
      </c>
      <c r="D3" s="280">
        <v>43102</v>
      </c>
      <c r="E3" s="279">
        <v>43129</v>
      </c>
      <c r="F3" s="279">
        <v>43164</v>
      </c>
      <c r="G3" s="279">
        <v>43192</v>
      </c>
      <c r="H3" s="279">
        <v>43220</v>
      </c>
      <c r="I3" s="279">
        <v>43255</v>
      </c>
      <c r="J3" s="279">
        <v>43283</v>
      </c>
      <c r="K3" s="279">
        <v>43311</v>
      </c>
      <c r="L3" s="279">
        <v>43347</v>
      </c>
      <c r="M3" s="435">
        <v>43373</v>
      </c>
      <c r="N3" s="84" t="s">
        <v>202</v>
      </c>
      <c r="O3" s="85" t="s">
        <v>60</v>
      </c>
      <c r="P3" s="86" t="s">
        <v>252</v>
      </c>
    </row>
    <row r="4" spans="1:18" ht="7.5" customHeight="1">
      <c r="A4" s="29"/>
      <c r="B4" s="39"/>
      <c r="C4" s="40"/>
      <c r="D4" s="40"/>
      <c r="E4" s="40"/>
      <c r="F4" s="41"/>
      <c r="G4" s="6"/>
      <c r="H4" s="6"/>
      <c r="I4" s="2"/>
      <c r="J4" s="2"/>
      <c r="K4" s="2"/>
      <c r="L4" s="2"/>
      <c r="M4" s="10"/>
      <c r="N4" s="24"/>
      <c r="O4" s="23"/>
      <c r="P4" s="4"/>
    </row>
    <row r="5" spans="1:18" ht="12.75" customHeight="1">
      <c r="A5" s="458"/>
      <c r="B5" s="637" t="s">
        <v>43</v>
      </c>
      <c r="C5" s="659"/>
      <c r="D5" s="659"/>
      <c r="E5" s="659"/>
      <c r="F5" s="659"/>
      <c r="G5" s="659"/>
      <c r="H5" s="659"/>
      <c r="I5" s="659"/>
      <c r="J5" s="659"/>
      <c r="K5" s="659"/>
      <c r="L5" s="659"/>
      <c r="M5" s="666"/>
      <c r="N5" s="459"/>
      <c r="O5" s="460"/>
      <c r="P5" s="459"/>
    </row>
    <row r="6" spans="1:18" ht="13.5" customHeight="1">
      <c r="A6" s="38"/>
      <c r="B6" s="480"/>
      <c r="C6" s="481"/>
      <c r="D6" s="481"/>
      <c r="E6" s="481"/>
      <c r="F6" s="482"/>
      <c r="G6" s="483"/>
      <c r="H6" s="483"/>
      <c r="I6" s="481"/>
      <c r="J6" s="481"/>
      <c r="K6" s="481"/>
      <c r="L6" s="481"/>
      <c r="M6" s="484"/>
      <c r="N6" s="303"/>
      <c r="O6" s="277"/>
      <c r="P6" s="304"/>
    </row>
    <row r="7" spans="1:18" ht="13.5" customHeight="1">
      <c r="A7" s="485" t="s">
        <v>45</v>
      </c>
      <c r="B7" s="486">
        <v>7090</v>
      </c>
      <c r="C7" s="305">
        <v>0</v>
      </c>
      <c r="D7" s="305">
        <v>0</v>
      </c>
      <c r="E7" s="276">
        <v>0</v>
      </c>
      <c r="F7" s="276">
        <v>0</v>
      </c>
      <c r="G7" s="276">
        <v>0</v>
      </c>
      <c r="H7" s="276">
        <v>0</v>
      </c>
      <c r="I7" s="276">
        <v>0</v>
      </c>
      <c r="J7" s="277">
        <v>0</v>
      </c>
      <c r="K7" s="277">
        <v>0</v>
      </c>
      <c r="L7" s="306">
        <v>0</v>
      </c>
      <c r="M7" s="307"/>
      <c r="N7" s="303">
        <v>7090</v>
      </c>
      <c r="O7" s="308">
        <v>7090</v>
      </c>
      <c r="P7" s="304">
        <f>N7/O7</f>
        <v>1</v>
      </c>
    </row>
    <row r="8" spans="1:18" ht="13.5" customHeight="1">
      <c r="A8" s="485" t="s">
        <v>42</v>
      </c>
      <c r="B8" s="486">
        <v>411</v>
      </c>
      <c r="C8" s="305">
        <v>1232</v>
      </c>
      <c r="D8" s="305">
        <v>1885</v>
      </c>
      <c r="E8" s="276">
        <v>1286</v>
      </c>
      <c r="F8" s="276">
        <v>1942</v>
      </c>
      <c r="G8" s="276">
        <v>1847</v>
      </c>
      <c r="H8" s="276">
        <v>545</v>
      </c>
      <c r="I8" s="276">
        <v>468</v>
      </c>
      <c r="J8" s="276">
        <v>514</v>
      </c>
      <c r="K8" s="277">
        <v>0</v>
      </c>
      <c r="L8" s="305">
        <f>N8-SUM(B8:K8)</f>
        <v>109</v>
      </c>
      <c r="M8" s="307"/>
      <c r="N8" s="309">
        <v>10239</v>
      </c>
      <c r="O8" s="308">
        <v>10300</v>
      </c>
      <c r="P8" s="304">
        <f>N8/O8</f>
        <v>0.99407766990291258</v>
      </c>
      <c r="Q8" s="1"/>
      <c r="R8" s="53"/>
    </row>
    <row r="9" spans="1:18" ht="18" customHeight="1">
      <c r="A9" s="487" t="s">
        <v>265</v>
      </c>
      <c r="B9" s="486"/>
      <c r="C9" s="305"/>
      <c r="D9" s="305"/>
      <c r="E9" s="276"/>
      <c r="F9" s="276"/>
      <c r="G9" s="276"/>
      <c r="H9" s="276"/>
      <c r="I9" s="276"/>
      <c r="J9" s="276"/>
      <c r="K9" s="310"/>
      <c r="L9" s="306"/>
      <c r="M9" s="307"/>
      <c r="N9" s="488"/>
      <c r="O9" s="489">
        <v>2954</v>
      </c>
      <c r="P9" s="490">
        <f>N9/O9</f>
        <v>0</v>
      </c>
    </row>
    <row r="10" spans="1:18" ht="17.25" customHeight="1">
      <c r="A10" s="491" t="s">
        <v>266</v>
      </c>
      <c r="B10" s="486">
        <v>1656</v>
      </c>
      <c r="C10" s="305">
        <v>0</v>
      </c>
      <c r="D10" s="305">
        <v>0</v>
      </c>
      <c r="E10" s="276">
        <v>0</v>
      </c>
      <c r="F10" s="276">
        <v>0</v>
      </c>
      <c r="G10" s="276">
        <v>0</v>
      </c>
      <c r="H10" s="276">
        <v>0</v>
      </c>
      <c r="I10" s="276">
        <v>0</v>
      </c>
      <c r="J10" s="276">
        <v>0</v>
      </c>
      <c r="K10" s="310">
        <v>0</v>
      </c>
      <c r="L10" s="306">
        <v>0</v>
      </c>
      <c r="M10" s="307"/>
      <c r="N10" s="303">
        <v>1656</v>
      </c>
      <c r="O10" s="308">
        <v>1656</v>
      </c>
      <c r="P10" s="304">
        <f>N10/O10</f>
        <v>1</v>
      </c>
    </row>
    <row r="11" spans="1:18" s="7" customFormat="1" ht="18.75" customHeight="1">
      <c r="A11" s="491" t="s">
        <v>267</v>
      </c>
      <c r="B11" s="492">
        <v>48000</v>
      </c>
      <c r="C11" s="305">
        <v>0</v>
      </c>
      <c r="D11" s="305">
        <v>0</v>
      </c>
      <c r="E11" s="305">
        <v>48000</v>
      </c>
      <c r="F11" s="305">
        <v>0</v>
      </c>
      <c r="G11" s="493">
        <v>0</v>
      </c>
      <c r="H11" s="276">
        <v>26534</v>
      </c>
      <c r="I11" s="276">
        <v>0</v>
      </c>
      <c r="J11" s="276">
        <v>0</v>
      </c>
      <c r="K11" s="276">
        <v>32000</v>
      </c>
      <c r="L11" s="494">
        <v>0</v>
      </c>
      <c r="M11" s="311"/>
      <c r="N11" s="33">
        <v>154534</v>
      </c>
      <c r="O11" s="495">
        <v>160000</v>
      </c>
      <c r="P11" s="496">
        <f>N11/O11</f>
        <v>0.96583750000000002</v>
      </c>
      <c r="Q11" s="62"/>
    </row>
    <row r="12" spans="1:18" s="7" customFormat="1" ht="10.8" customHeight="1">
      <c r="A12" s="74"/>
      <c r="B12" s="492"/>
      <c r="C12" s="497"/>
      <c r="D12" s="497"/>
      <c r="E12" s="493"/>
      <c r="F12" s="493"/>
      <c r="G12" s="493"/>
      <c r="H12" s="493"/>
      <c r="I12" s="493"/>
      <c r="J12" s="310"/>
      <c r="K12" s="310"/>
      <c r="L12" s="312"/>
      <c r="M12" s="311"/>
      <c r="N12" s="309"/>
      <c r="O12" s="313"/>
      <c r="P12" s="496"/>
    </row>
    <row r="13" spans="1:18" ht="13.5" customHeight="1">
      <c r="A13" s="498" t="s">
        <v>36</v>
      </c>
      <c r="B13" s="499">
        <f t="shared" ref="B13:L13" si="0">SUM(B7:B11)</f>
        <v>57157</v>
      </c>
      <c r="C13" s="500">
        <f t="shared" si="0"/>
        <v>1232</v>
      </c>
      <c r="D13" s="500">
        <f t="shared" si="0"/>
        <v>1885</v>
      </c>
      <c r="E13" s="500">
        <f t="shared" si="0"/>
        <v>49286</v>
      </c>
      <c r="F13" s="500">
        <f t="shared" si="0"/>
        <v>1942</v>
      </c>
      <c r="G13" s="500">
        <f t="shared" si="0"/>
        <v>1847</v>
      </c>
      <c r="H13" s="500">
        <f t="shared" si="0"/>
        <v>27079</v>
      </c>
      <c r="I13" s="500">
        <f t="shared" si="0"/>
        <v>468</v>
      </c>
      <c r="J13" s="500">
        <f t="shared" si="0"/>
        <v>514</v>
      </c>
      <c r="K13" s="500">
        <f t="shared" si="0"/>
        <v>32000</v>
      </c>
      <c r="L13" s="500">
        <f t="shared" si="0"/>
        <v>109</v>
      </c>
      <c r="M13" s="501"/>
      <c r="N13" s="314">
        <f>SUM(N7:N12)</f>
        <v>173519</v>
      </c>
      <c r="O13" s="314">
        <f>SUM(O7:O12)</f>
        <v>182000</v>
      </c>
      <c r="P13" s="502">
        <f>N13/O13</f>
        <v>0.95340109890109892</v>
      </c>
    </row>
    <row r="14" spans="1:18" ht="9" customHeight="1">
      <c r="A14" s="233"/>
      <c r="B14" s="28"/>
      <c r="C14" s="28"/>
      <c r="D14" s="28"/>
      <c r="E14" s="28"/>
      <c r="F14" s="28"/>
      <c r="G14" s="55"/>
      <c r="H14" s="55"/>
      <c r="I14" s="55"/>
      <c r="J14" s="55"/>
      <c r="K14" s="55"/>
      <c r="L14" s="55"/>
      <c r="M14" s="55"/>
      <c r="N14" s="55"/>
      <c r="O14" s="28"/>
      <c r="P14" s="315"/>
    </row>
    <row r="15" spans="1:18" s="172" customFormat="1" ht="13.5" customHeight="1">
      <c r="A15" s="32" t="s">
        <v>205</v>
      </c>
      <c r="B15" s="301"/>
      <c r="C15" s="301"/>
      <c r="D15" s="234"/>
      <c r="E15" s="234"/>
      <c r="F15" s="245"/>
      <c r="G15" s="145"/>
      <c r="H15" s="145"/>
      <c r="I15" s="145"/>
      <c r="J15" s="145"/>
      <c r="K15" s="145"/>
      <c r="L15" s="145"/>
      <c r="M15" s="145"/>
      <c r="N15" s="145"/>
      <c r="O15" s="145"/>
      <c r="P15" s="145"/>
    </row>
    <row r="16" spans="1:18" s="158" customFormat="1" ht="14.25" customHeight="1">
      <c r="A16" s="158" t="s">
        <v>223</v>
      </c>
    </row>
    <row r="17" spans="1:17" s="158" customFormat="1" ht="13.8" customHeight="1">
      <c r="A17" s="670" t="s">
        <v>188</v>
      </c>
      <c r="B17" s="670"/>
      <c r="C17" s="670"/>
      <c r="D17" s="670"/>
      <c r="E17" s="670"/>
      <c r="F17" s="670"/>
      <c r="G17" s="670"/>
      <c r="H17" s="670"/>
      <c r="I17" s="670"/>
      <c r="J17" s="670"/>
      <c r="K17" s="670"/>
      <c r="L17" s="670"/>
      <c r="M17" s="670"/>
      <c r="N17" s="670"/>
      <c r="O17" s="670"/>
      <c r="P17" s="670"/>
    </row>
    <row r="18" spans="1:17" s="158" customFormat="1" ht="12.75" customHeight="1">
      <c r="A18" s="266" t="s">
        <v>51</v>
      </c>
      <c r="B18" s="267">
        <v>1656</v>
      </c>
      <c r="C18" s="181">
        <v>43010</v>
      </c>
      <c r="F18" s="268"/>
      <c r="H18" s="269"/>
      <c r="K18" s="268"/>
      <c r="O18" s="268"/>
      <c r="P18" s="268"/>
    </row>
    <row r="19" spans="1:17" s="158" customFormat="1" ht="12.75" customHeight="1">
      <c r="A19" s="266" t="s">
        <v>50</v>
      </c>
      <c r="B19" s="267">
        <v>48000</v>
      </c>
      <c r="C19" s="181">
        <v>43026</v>
      </c>
      <c r="F19" s="268"/>
      <c r="H19" s="270"/>
      <c r="O19" s="268"/>
    </row>
    <row r="20" spans="1:17" s="158" customFormat="1" ht="12.75" customHeight="1">
      <c r="A20" s="266" t="s">
        <v>49</v>
      </c>
      <c r="B20" s="267">
        <v>48000</v>
      </c>
      <c r="C20" s="181">
        <v>43123</v>
      </c>
      <c r="F20" s="271"/>
      <c r="G20" s="272"/>
      <c r="H20" s="271"/>
      <c r="I20" s="271"/>
      <c r="J20" s="273"/>
      <c r="K20" s="273"/>
      <c r="L20" s="273"/>
      <c r="M20" s="273"/>
      <c r="N20" s="273"/>
      <c r="O20" s="273"/>
      <c r="P20" s="274"/>
      <c r="Q20" s="268"/>
    </row>
    <row r="21" spans="1:17" s="158" customFormat="1" ht="12.75" customHeight="1">
      <c r="A21" s="266" t="s">
        <v>48</v>
      </c>
      <c r="B21" s="267">
        <v>32000</v>
      </c>
      <c r="C21" s="181">
        <v>43207</v>
      </c>
      <c r="F21" s="268"/>
      <c r="H21" s="269"/>
    </row>
    <row r="22" spans="1:17" s="158" customFormat="1" ht="12" customHeight="1">
      <c r="A22" s="266" t="s">
        <v>52</v>
      </c>
      <c r="B22" s="267">
        <v>32000</v>
      </c>
      <c r="C22" s="181">
        <v>43298</v>
      </c>
      <c r="F22" s="268"/>
      <c r="H22" s="269"/>
    </row>
    <row r="23" spans="1:17" ht="12" customHeight="1">
      <c r="A23" s="37"/>
      <c r="B23" s="1"/>
      <c r="C23" s="67"/>
      <c r="F23" s="13"/>
      <c r="H23" s="20"/>
    </row>
  </sheetData>
  <mergeCells count="3">
    <mergeCell ref="B5:M5"/>
    <mergeCell ref="N2:P2"/>
    <mergeCell ref="A17:P17"/>
  </mergeCells>
  <phoneticPr fontId="18" type="noConversion"/>
  <printOptions horizontalCentered="1"/>
  <pageMargins left="0.42" right="0.42" top="0.92" bottom="0.42" header="0.17" footer="0.17"/>
  <pageSetup scale="76"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autoPageBreaks="0" fitToPage="1"/>
  </sheetPr>
  <dimension ref="A1:AJ54"/>
  <sheetViews>
    <sheetView showGridLines="0" zoomScaleNormal="100" zoomScaleSheetLayoutView="100" workbookViewId="0">
      <pane xSplit="1" ySplit="2" topLeftCell="B3" activePane="bottomRight" state="frozen"/>
      <selection pane="topRight" activeCell="B1" sqref="B1"/>
      <selection pane="bottomLeft" activeCell="A3" sqref="A3"/>
      <selection pane="bottomRight" sqref="A1:P40"/>
    </sheetView>
  </sheetViews>
  <sheetFormatPr defaultRowHeight="13.2"/>
  <cols>
    <col min="1" max="1" width="23.33203125" customWidth="1"/>
    <col min="2" max="3" width="10" customWidth="1"/>
    <col min="4" max="4" width="8.21875" customWidth="1"/>
    <col min="5" max="5" width="10" customWidth="1"/>
    <col min="6" max="6" width="8.21875" customWidth="1"/>
    <col min="7" max="7" width="8" customWidth="1"/>
    <col min="8" max="13" width="9" customWidth="1"/>
    <col min="14" max="14" width="10.5546875" style="170" customWidth="1"/>
    <col min="15" max="15" width="10.5546875" style="19" customWidth="1"/>
    <col min="16" max="16" width="10.5546875" customWidth="1"/>
    <col min="17" max="17" width="6" customWidth="1"/>
  </cols>
  <sheetData>
    <row r="1" spans="1:36" ht="16.5" customHeight="1">
      <c r="A1" s="673" t="s">
        <v>275</v>
      </c>
      <c r="B1" s="673"/>
      <c r="C1" s="673"/>
      <c r="D1" s="673"/>
      <c r="E1" s="673"/>
      <c r="F1" s="673"/>
      <c r="G1" s="673"/>
      <c r="H1" s="673"/>
      <c r="I1" s="673"/>
      <c r="J1" s="673"/>
      <c r="K1" s="673"/>
      <c r="L1" s="673"/>
      <c r="M1" s="673"/>
      <c r="N1" s="673"/>
      <c r="O1" s="673"/>
      <c r="P1" s="673"/>
    </row>
    <row r="2" spans="1:36" s="2" customFormat="1" ht="29.25" customHeight="1">
      <c r="A2" s="100"/>
      <c r="B2" s="625" t="s">
        <v>165</v>
      </c>
      <c r="C2" s="99" t="s">
        <v>182</v>
      </c>
      <c r="D2" s="99" t="s">
        <v>167</v>
      </c>
      <c r="E2" s="99" t="s">
        <v>168</v>
      </c>
      <c r="F2" s="99" t="s">
        <v>169</v>
      </c>
      <c r="G2" s="99" t="s">
        <v>170</v>
      </c>
      <c r="H2" s="99" t="s">
        <v>171</v>
      </c>
      <c r="I2" s="99" t="s">
        <v>172</v>
      </c>
      <c r="J2" s="99" t="s">
        <v>173</v>
      </c>
      <c r="K2" s="99" t="s">
        <v>174</v>
      </c>
      <c r="L2" s="99" t="s">
        <v>175</v>
      </c>
      <c r="M2" s="282" t="s">
        <v>176</v>
      </c>
      <c r="N2" s="284" t="s">
        <v>180</v>
      </c>
      <c r="O2" s="283" t="s">
        <v>206</v>
      </c>
      <c r="P2" s="284" t="s">
        <v>183</v>
      </c>
      <c r="Q2" s="5"/>
      <c r="R2" s="88"/>
      <c r="S2" s="88"/>
      <c r="T2" s="88"/>
      <c r="U2" s="88"/>
      <c r="V2" s="88"/>
      <c r="W2" s="88"/>
      <c r="X2" s="88"/>
      <c r="Y2" s="88"/>
      <c r="Z2" s="88"/>
      <c r="AA2" s="88"/>
      <c r="AB2" s="88"/>
      <c r="AC2" s="88"/>
      <c r="AD2" s="88"/>
      <c r="AE2" s="88"/>
      <c r="AF2" s="88"/>
      <c r="AG2" s="88"/>
      <c r="AH2" s="88"/>
      <c r="AI2" s="88"/>
      <c r="AJ2" s="88"/>
    </row>
    <row r="3" spans="1:36" s="82" customFormat="1" ht="19.5" customHeight="1">
      <c r="A3" s="83"/>
      <c r="B3" s="278">
        <v>43038</v>
      </c>
      <c r="C3" s="279">
        <v>43073</v>
      </c>
      <c r="D3" s="280">
        <v>43102</v>
      </c>
      <c r="E3" s="279">
        <v>43129</v>
      </c>
      <c r="F3" s="279">
        <v>43164</v>
      </c>
      <c r="G3" s="279">
        <v>43192</v>
      </c>
      <c r="H3" s="279">
        <v>43220</v>
      </c>
      <c r="I3" s="279">
        <v>43255</v>
      </c>
      <c r="J3" s="279">
        <v>43283</v>
      </c>
      <c r="K3" s="279">
        <v>43311</v>
      </c>
      <c r="L3" s="279">
        <v>43347</v>
      </c>
      <c r="M3" s="435">
        <v>43373</v>
      </c>
      <c r="N3" s="564"/>
      <c r="O3" s="285"/>
      <c r="P3" s="286"/>
      <c r="Q3" s="224"/>
    </row>
    <row r="4" spans="1:36" ht="20.399999999999999" customHeight="1">
      <c r="A4" s="70"/>
      <c r="B4" s="674" t="s">
        <v>39</v>
      </c>
      <c r="C4" s="675"/>
      <c r="D4" s="675"/>
      <c r="E4" s="675"/>
      <c r="F4" s="675"/>
      <c r="G4" s="675"/>
      <c r="H4" s="675"/>
      <c r="I4" s="675"/>
      <c r="J4" s="675"/>
      <c r="K4" s="675"/>
      <c r="L4" s="675"/>
      <c r="M4" s="675"/>
      <c r="N4" s="675"/>
      <c r="O4" s="675"/>
      <c r="P4" s="675"/>
    </row>
    <row r="5" spans="1:36" ht="12.75" customHeight="1">
      <c r="A5" s="3"/>
      <c r="B5" s="78"/>
      <c r="C5" s="78"/>
      <c r="D5" s="78"/>
      <c r="E5" s="78"/>
      <c r="F5" s="78"/>
      <c r="G5" s="78"/>
      <c r="H5" s="78"/>
      <c r="I5" s="78"/>
      <c r="J5" s="78"/>
      <c r="K5" s="78"/>
      <c r="L5" s="78"/>
      <c r="M5" s="78"/>
      <c r="N5" s="77"/>
      <c r="O5" s="79"/>
      <c r="P5" s="79"/>
    </row>
    <row r="6" spans="1:36" ht="13.5" customHeight="1">
      <c r="A6" s="49" t="s">
        <v>59</v>
      </c>
      <c r="B6" s="546">
        <f t="shared" ref="B6:L6" si="0">SUM(B7:B13)</f>
        <v>3519</v>
      </c>
      <c r="C6" s="93">
        <f t="shared" si="0"/>
        <v>120</v>
      </c>
      <c r="D6" s="93">
        <f t="shared" si="0"/>
        <v>1669</v>
      </c>
      <c r="E6" s="547">
        <f t="shared" si="0"/>
        <v>10417</v>
      </c>
      <c r="F6" s="547">
        <f t="shared" si="0"/>
        <v>9846</v>
      </c>
      <c r="G6" s="547">
        <f t="shared" si="0"/>
        <v>6729</v>
      </c>
      <c r="H6" s="547">
        <f t="shared" si="0"/>
        <v>10697</v>
      </c>
      <c r="I6" s="547">
        <f t="shared" si="0"/>
        <v>14973</v>
      </c>
      <c r="J6" s="547">
        <f t="shared" si="0"/>
        <v>34516</v>
      </c>
      <c r="K6" s="547">
        <f t="shared" si="0"/>
        <v>15943</v>
      </c>
      <c r="L6" s="547">
        <f t="shared" si="0"/>
        <v>5279</v>
      </c>
      <c r="M6" s="548"/>
      <c r="N6" s="61">
        <f>SUM(N7:N13)</f>
        <v>113708</v>
      </c>
      <c r="O6" s="551">
        <f>SUM(O7:O13)</f>
        <v>105873</v>
      </c>
      <c r="P6" s="549">
        <f>SUM(P7:P13)</f>
        <v>135460</v>
      </c>
      <c r="Q6" s="142"/>
    </row>
    <row r="7" spans="1:36" ht="13.5" customHeight="1">
      <c r="A7" s="31" t="s">
        <v>6</v>
      </c>
      <c r="B7" s="550">
        <v>0</v>
      </c>
      <c r="C7" s="212">
        <v>0</v>
      </c>
      <c r="D7" s="212">
        <v>0</v>
      </c>
      <c r="E7" s="93">
        <v>14</v>
      </c>
      <c r="F7" s="547">
        <v>42</v>
      </c>
      <c r="G7" s="547">
        <v>83</v>
      </c>
      <c r="H7" s="547">
        <v>138</v>
      </c>
      <c r="I7" s="93">
        <v>951</v>
      </c>
      <c r="J7" s="93">
        <v>267</v>
      </c>
      <c r="K7" s="93">
        <v>355</v>
      </c>
      <c r="L7" s="93">
        <f>O7-E7-F7-G7-H7-I7-J7-K7</f>
        <v>471</v>
      </c>
      <c r="M7" s="565"/>
      <c r="N7" s="568">
        <f>SUM(B7:M7)</f>
        <v>2321</v>
      </c>
      <c r="O7" s="93">
        <v>2321</v>
      </c>
      <c r="P7" s="92">
        <v>13640</v>
      </c>
      <c r="Q7" s="141"/>
    </row>
    <row r="8" spans="1:36" ht="13.5" customHeight="1">
      <c r="A8" s="31" t="s">
        <v>55</v>
      </c>
      <c r="B8" s="550">
        <v>200</v>
      </c>
      <c r="C8" s="212">
        <v>120</v>
      </c>
      <c r="D8" s="212">
        <v>0</v>
      </c>
      <c r="E8" s="93">
        <v>20</v>
      </c>
      <c r="F8" s="547">
        <v>20</v>
      </c>
      <c r="G8" s="547">
        <v>20</v>
      </c>
      <c r="H8" s="547">
        <v>20</v>
      </c>
      <c r="I8" s="93">
        <v>14</v>
      </c>
      <c r="J8" s="93">
        <v>0</v>
      </c>
      <c r="K8" s="93">
        <v>0</v>
      </c>
      <c r="L8" s="93">
        <f>O8-E8-F8-G8-H8-I8-J8-K8</f>
        <v>40</v>
      </c>
      <c r="M8" s="565"/>
      <c r="N8" s="568">
        <f t="shared" ref="N8:N15" si="1">SUM(B8:M8)</f>
        <v>454</v>
      </c>
      <c r="O8" s="93">
        <v>134</v>
      </c>
      <c r="P8" s="92">
        <v>2000</v>
      </c>
      <c r="Q8" s="141"/>
    </row>
    <row r="9" spans="1:36" ht="16.8" customHeight="1">
      <c r="A9" s="31" t="s">
        <v>271</v>
      </c>
      <c r="B9" s="550">
        <v>0</v>
      </c>
      <c r="C9" s="212">
        <v>0</v>
      </c>
      <c r="D9" s="212">
        <v>0</v>
      </c>
      <c r="E9" s="93">
        <v>0</v>
      </c>
      <c r="F9" s="547">
        <v>0</v>
      </c>
      <c r="G9" s="547">
        <v>0</v>
      </c>
      <c r="H9" s="547">
        <v>0</v>
      </c>
      <c r="I9" s="93">
        <v>0</v>
      </c>
      <c r="J9" s="93">
        <v>0</v>
      </c>
      <c r="K9" s="93">
        <v>0</v>
      </c>
      <c r="L9" s="93">
        <f>O9-E9-F9-G9-H9-I9-J9-K9</f>
        <v>0</v>
      </c>
      <c r="M9" s="93"/>
      <c r="N9" s="568">
        <f t="shared" si="1"/>
        <v>0</v>
      </c>
      <c r="O9" s="93">
        <v>0</v>
      </c>
      <c r="P9" s="92">
        <v>0</v>
      </c>
      <c r="Q9" s="141"/>
    </row>
    <row r="10" spans="1:36" ht="13.5" customHeight="1">
      <c r="A10" s="31" t="s">
        <v>10</v>
      </c>
      <c r="B10" s="550">
        <v>334</v>
      </c>
      <c r="C10" s="212">
        <v>0</v>
      </c>
      <c r="D10" s="212">
        <v>0</v>
      </c>
      <c r="E10" s="93">
        <v>2480</v>
      </c>
      <c r="F10" s="547">
        <v>4452</v>
      </c>
      <c r="G10" s="547">
        <v>1956</v>
      </c>
      <c r="H10" s="547">
        <v>1441</v>
      </c>
      <c r="I10" s="93">
        <v>3388</v>
      </c>
      <c r="J10" s="93">
        <v>12757</v>
      </c>
      <c r="K10" s="93">
        <v>8206</v>
      </c>
      <c r="L10" s="93">
        <f>O10-E10-F10-G10-H10-I10-J10-K10</f>
        <v>0</v>
      </c>
      <c r="M10" s="565"/>
      <c r="N10" s="568">
        <f t="shared" si="1"/>
        <v>35014</v>
      </c>
      <c r="O10" s="93">
        <v>34680</v>
      </c>
      <c r="P10" s="92">
        <v>34680</v>
      </c>
      <c r="Q10" s="141"/>
    </row>
    <row r="11" spans="1:36" ht="15.6" customHeight="1">
      <c r="A11" s="31" t="s">
        <v>272</v>
      </c>
      <c r="B11" s="550">
        <v>2485</v>
      </c>
      <c r="C11" s="212">
        <v>0</v>
      </c>
      <c r="D11" s="212">
        <v>1309</v>
      </c>
      <c r="E11" s="93">
        <f>5036+2527</f>
        <v>7563</v>
      </c>
      <c r="F11" s="547">
        <v>4852</v>
      </c>
      <c r="G11" s="547">
        <v>4550</v>
      </c>
      <c r="H11" s="547">
        <v>3992</v>
      </c>
      <c r="I11" s="547">
        <v>9415</v>
      </c>
      <c r="J11" s="547">
        <v>7345</v>
      </c>
      <c r="K11" s="93">
        <v>6089</v>
      </c>
      <c r="L11" s="93">
        <f>O11-5036-F11-G11-H11-I11-J11-K11</f>
        <v>3531</v>
      </c>
      <c r="M11" s="565"/>
      <c r="N11" s="568">
        <f t="shared" si="1"/>
        <v>51131</v>
      </c>
      <c r="O11" s="93">
        <v>44810</v>
      </c>
      <c r="P11" s="92">
        <v>47940</v>
      </c>
      <c r="Q11" s="141"/>
    </row>
    <row r="12" spans="1:36" ht="13.5" customHeight="1">
      <c r="A12" s="31" t="s">
        <v>16</v>
      </c>
      <c r="B12" s="550">
        <v>0</v>
      </c>
      <c r="C12" s="212">
        <v>0</v>
      </c>
      <c r="D12" s="212">
        <v>0</v>
      </c>
      <c r="E12" s="93">
        <v>0</v>
      </c>
      <c r="F12" s="547">
        <v>0</v>
      </c>
      <c r="G12" s="547">
        <v>0</v>
      </c>
      <c r="H12" s="547">
        <v>4586</v>
      </c>
      <c r="I12" s="93">
        <v>325</v>
      </c>
      <c r="J12" s="93">
        <v>727</v>
      </c>
      <c r="K12" s="93">
        <v>953</v>
      </c>
      <c r="L12" s="296">
        <f t="shared" ref="L12:L13" si="2">O12-E12-F12-G12-H12-I12-J12-K12</f>
        <v>637</v>
      </c>
      <c r="M12" s="565"/>
      <c r="N12" s="568">
        <f t="shared" si="1"/>
        <v>7228</v>
      </c>
      <c r="O12" s="93">
        <v>7228</v>
      </c>
      <c r="P12" s="92">
        <v>9920</v>
      </c>
      <c r="Q12" s="141"/>
    </row>
    <row r="13" spans="1:36" ht="13.5" customHeight="1">
      <c r="A13" s="31" t="s">
        <v>23</v>
      </c>
      <c r="B13" s="550">
        <v>500</v>
      </c>
      <c r="C13" s="212">
        <v>0</v>
      </c>
      <c r="D13" s="212">
        <v>360</v>
      </c>
      <c r="E13" s="93">
        <v>340</v>
      </c>
      <c r="F13" s="547">
        <v>480</v>
      </c>
      <c r="G13" s="547">
        <v>120</v>
      </c>
      <c r="H13" s="547">
        <v>520</v>
      </c>
      <c r="I13" s="93">
        <v>880</v>
      </c>
      <c r="J13" s="93">
        <v>13420</v>
      </c>
      <c r="K13" s="93">
        <v>340</v>
      </c>
      <c r="L13" s="296">
        <f t="shared" si="2"/>
        <v>600</v>
      </c>
      <c r="M13" s="565"/>
      <c r="N13" s="568">
        <f t="shared" si="1"/>
        <v>17560</v>
      </c>
      <c r="O13" s="93">
        <v>16700</v>
      </c>
      <c r="P13" s="92">
        <v>27280</v>
      </c>
      <c r="Q13" s="141"/>
    </row>
    <row r="14" spans="1:36" ht="12" customHeight="1">
      <c r="A14" s="38"/>
      <c r="B14" s="550"/>
      <c r="C14" s="212"/>
      <c r="D14" s="212"/>
      <c r="E14" s="296"/>
      <c r="F14" s="547"/>
      <c r="G14" s="547"/>
      <c r="H14" s="547"/>
      <c r="I14" s="93"/>
      <c r="J14" s="93"/>
      <c r="K14" s="93"/>
      <c r="L14" s="296"/>
      <c r="M14" s="296"/>
      <c r="N14" s="568"/>
      <c r="O14" s="566"/>
      <c r="P14" s="295"/>
      <c r="Q14" s="11"/>
    </row>
    <row r="15" spans="1:36" ht="13.5" customHeight="1">
      <c r="A15" s="89" t="s">
        <v>4</v>
      </c>
      <c r="B15" s="550">
        <v>10268</v>
      </c>
      <c r="C15" s="212">
        <v>8588</v>
      </c>
      <c r="D15" s="212">
        <v>1135</v>
      </c>
      <c r="E15" s="547">
        <v>1428</v>
      </c>
      <c r="F15" s="547">
        <v>1863</v>
      </c>
      <c r="G15" s="547">
        <v>2441</v>
      </c>
      <c r="H15" s="547">
        <v>3954</v>
      </c>
      <c r="I15" s="93">
        <v>2864</v>
      </c>
      <c r="J15" s="93">
        <v>8247</v>
      </c>
      <c r="K15" s="93">
        <v>3218</v>
      </c>
      <c r="L15" s="296">
        <f>O15-E15-F15-G15-H15-I15-J15-K15</f>
        <v>9208</v>
      </c>
      <c r="M15" s="93"/>
      <c r="N15" s="568">
        <f t="shared" si="1"/>
        <v>53214</v>
      </c>
      <c r="O15" s="93">
        <v>33223</v>
      </c>
      <c r="P15" s="549">
        <v>54500</v>
      </c>
      <c r="Q15" s="11"/>
    </row>
    <row r="16" spans="1:36" ht="10.5" customHeight="1">
      <c r="A16" s="43"/>
      <c r="B16" s="550"/>
      <c r="C16" s="212"/>
      <c r="D16" s="212"/>
      <c r="E16" s="547"/>
      <c r="F16" s="547"/>
      <c r="G16" s="93"/>
      <c r="H16" s="547"/>
      <c r="I16" s="93"/>
      <c r="J16" s="93"/>
      <c r="K16" s="93"/>
      <c r="L16" s="296"/>
      <c r="M16" s="93"/>
      <c r="N16" s="549"/>
      <c r="O16" s="93"/>
      <c r="P16" s="549"/>
      <c r="Q16" s="11"/>
    </row>
    <row r="17" spans="1:17" ht="13.5" customHeight="1">
      <c r="A17" s="43" t="s">
        <v>57</v>
      </c>
      <c r="B17" s="546">
        <f t="shared" ref="B17:L17" si="3">SUM(B18:B20)</f>
        <v>0</v>
      </c>
      <c r="C17" s="93">
        <f t="shared" si="3"/>
        <v>0</v>
      </c>
      <c r="D17" s="93">
        <f t="shared" si="3"/>
        <v>0</v>
      </c>
      <c r="E17" s="93">
        <f t="shared" si="3"/>
        <v>0</v>
      </c>
      <c r="F17" s="93">
        <f t="shared" si="3"/>
        <v>616</v>
      </c>
      <c r="G17" s="93">
        <f t="shared" si="3"/>
        <v>284</v>
      </c>
      <c r="H17" s="93">
        <f t="shared" si="3"/>
        <v>142</v>
      </c>
      <c r="I17" s="93">
        <f t="shared" si="3"/>
        <v>1500</v>
      </c>
      <c r="J17" s="14">
        <f t="shared" si="3"/>
        <v>-592</v>
      </c>
      <c r="K17" s="14">
        <f t="shared" si="3"/>
        <v>0</v>
      </c>
      <c r="L17" s="14">
        <f t="shared" si="3"/>
        <v>0</v>
      </c>
      <c r="M17" s="93"/>
      <c r="N17" s="549">
        <f>SUM(N18:N20)</f>
        <v>1950</v>
      </c>
      <c r="O17" s="93">
        <f>SUM(O18:O20)</f>
        <v>1950</v>
      </c>
      <c r="P17" s="549">
        <f>SUM(P18:P20)</f>
        <v>6920</v>
      </c>
      <c r="Q17" s="11"/>
    </row>
    <row r="18" spans="1:17" ht="19.2" customHeight="1">
      <c r="A18" s="51" t="s">
        <v>273</v>
      </c>
      <c r="B18" s="550">
        <v>0</v>
      </c>
      <c r="C18" s="212">
        <v>0</v>
      </c>
      <c r="D18" s="212">
        <v>0</v>
      </c>
      <c r="E18" s="93">
        <v>0</v>
      </c>
      <c r="F18" s="547">
        <v>0</v>
      </c>
      <c r="G18" s="93">
        <v>0</v>
      </c>
      <c r="H18" s="93">
        <v>0</v>
      </c>
      <c r="I18" s="93">
        <v>0</v>
      </c>
      <c r="J18" s="93">
        <v>0</v>
      </c>
      <c r="K18" s="93">
        <v>0</v>
      </c>
      <c r="L18" s="296">
        <f t="shared" ref="L18:L20" si="4">O18-E18-F18-G18-H18-I18-J18-K18</f>
        <v>0</v>
      </c>
      <c r="M18" s="93"/>
      <c r="N18" s="549">
        <f t="shared" ref="N18:N20" si="5">SUM(B18:M18)</f>
        <v>0</v>
      </c>
      <c r="O18" s="93">
        <v>0</v>
      </c>
      <c r="P18" s="549">
        <v>0</v>
      </c>
      <c r="Q18" s="11"/>
    </row>
    <row r="19" spans="1:17" ht="13.5" customHeight="1">
      <c r="A19" s="43" t="s">
        <v>71</v>
      </c>
      <c r="B19" s="550">
        <v>0</v>
      </c>
      <c r="C19" s="212">
        <v>0</v>
      </c>
      <c r="D19" s="212">
        <v>0</v>
      </c>
      <c r="E19" s="93">
        <v>0</v>
      </c>
      <c r="F19" s="547">
        <v>616</v>
      </c>
      <c r="G19" s="93">
        <v>284</v>
      </c>
      <c r="H19" s="93">
        <v>142</v>
      </c>
      <c r="I19" s="93">
        <v>1500</v>
      </c>
      <c r="J19" s="14">
        <v>-592</v>
      </c>
      <c r="K19" s="93">
        <v>0</v>
      </c>
      <c r="L19" s="296">
        <f t="shared" si="4"/>
        <v>0</v>
      </c>
      <c r="M19" s="93"/>
      <c r="N19" s="549">
        <f t="shared" si="5"/>
        <v>1950</v>
      </c>
      <c r="O19" s="93">
        <v>1950</v>
      </c>
      <c r="P19" s="549">
        <v>6420</v>
      </c>
      <c r="Q19" s="11"/>
    </row>
    <row r="20" spans="1:17" ht="13.5" customHeight="1">
      <c r="A20" s="43" t="s">
        <v>72</v>
      </c>
      <c r="B20" s="550">
        <v>0</v>
      </c>
      <c r="C20" s="212">
        <v>0</v>
      </c>
      <c r="D20" s="212">
        <v>0</v>
      </c>
      <c r="E20" s="93">
        <v>0</v>
      </c>
      <c r="F20" s="547">
        <v>0</v>
      </c>
      <c r="G20" s="93">
        <v>0</v>
      </c>
      <c r="H20" s="93">
        <v>0</v>
      </c>
      <c r="I20" s="93">
        <v>0</v>
      </c>
      <c r="J20" s="93">
        <v>0</v>
      </c>
      <c r="K20" s="93">
        <v>0</v>
      </c>
      <c r="L20" s="296">
        <f t="shared" si="4"/>
        <v>0</v>
      </c>
      <c r="M20" s="93"/>
      <c r="N20" s="549">
        <f t="shared" si="5"/>
        <v>0</v>
      </c>
      <c r="O20" s="93">
        <v>0</v>
      </c>
      <c r="P20" s="549">
        <v>500</v>
      </c>
      <c r="Q20" s="11"/>
    </row>
    <row r="21" spans="1:17" ht="9.9" customHeight="1">
      <c r="A21" s="31"/>
      <c r="B21" s="550"/>
      <c r="C21" s="212"/>
      <c r="D21" s="212"/>
      <c r="E21" s="93"/>
      <c r="F21" s="547"/>
      <c r="G21" s="93"/>
      <c r="H21" s="93"/>
      <c r="I21" s="93"/>
      <c r="J21" s="93"/>
      <c r="K21" s="93"/>
      <c r="L21" s="296"/>
      <c r="M21" s="93"/>
      <c r="N21" s="549"/>
      <c r="O21" s="93"/>
      <c r="P21" s="549"/>
      <c r="Q21" s="11"/>
    </row>
    <row r="22" spans="1:17" ht="13.5" customHeight="1">
      <c r="A22" s="50" t="s">
        <v>58</v>
      </c>
      <c r="B22" s="211">
        <f t="shared" ref="B22:L22" si="6">SUM(B23:B24)</f>
        <v>0</v>
      </c>
      <c r="C22" s="212">
        <f t="shared" si="6"/>
        <v>0</v>
      </c>
      <c r="D22" s="212">
        <f t="shared" si="6"/>
        <v>0</v>
      </c>
      <c r="E22" s="93">
        <f t="shared" si="6"/>
        <v>0</v>
      </c>
      <c r="F22" s="93">
        <f t="shared" si="6"/>
        <v>0</v>
      </c>
      <c r="G22" s="93">
        <f t="shared" si="6"/>
        <v>0</v>
      </c>
      <c r="H22" s="93">
        <f t="shared" si="6"/>
        <v>0</v>
      </c>
      <c r="I22" s="93">
        <f t="shared" si="6"/>
        <v>0</v>
      </c>
      <c r="J22" s="93">
        <f t="shared" si="6"/>
        <v>0</v>
      </c>
      <c r="K22" s="93">
        <f t="shared" si="6"/>
        <v>0</v>
      </c>
      <c r="L22" s="93">
        <f t="shared" si="6"/>
        <v>0</v>
      </c>
      <c r="M22" s="93"/>
      <c r="N22" s="549">
        <v>0</v>
      </c>
      <c r="O22" s="93">
        <v>0</v>
      </c>
      <c r="P22" s="549">
        <f>SUM(P23:P24)</f>
        <v>2000</v>
      </c>
      <c r="Q22" s="11"/>
    </row>
    <row r="23" spans="1:17" ht="16.8" customHeight="1">
      <c r="A23" s="51" t="s">
        <v>274</v>
      </c>
      <c r="B23" s="550">
        <v>0</v>
      </c>
      <c r="C23" s="93">
        <v>0</v>
      </c>
      <c r="D23" s="212">
        <v>0</v>
      </c>
      <c r="E23" s="93">
        <v>0</v>
      </c>
      <c r="F23" s="547">
        <v>0</v>
      </c>
      <c r="G23" s="93">
        <v>0</v>
      </c>
      <c r="H23" s="93">
        <v>0</v>
      </c>
      <c r="I23" s="93">
        <v>0</v>
      </c>
      <c r="J23" s="93">
        <f t="shared" ref="J23:J24" si="7">O23-E23-F23-G23-H23-I23</f>
        <v>0</v>
      </c>
      <c r="K23" s="93">
        <v>0</v>
      </c>
      <c r="L23" s="296">
        <f t="shared" ref="L23:L24" si="8">O23-E23-F23-G23-H23-I23-J23-K23</f>
        <v>0</v>
      </c>
      <c r="M23" s="93"/>
      <c r="N23" s="549">
        <f t="shared" ref="N23:N24" si="9">SUM(B23:M23)</f>
        <v>0</v>
      </c>
      <c r="O23" s="93">
        <v>0</v>
      </c>
      <c r="P23" s="549">
        <v>0</v>
      </c>
      <c r="Q23" s="11"/>
    </row>
    <row r="24" spans="1:17" ht="13.5" customHeight="1">
      <c r="A24" s="51" t="s">
        <v>54</v>
      </c>
      <c r="B24" s="550">
        <v>0</v>
      </c>
      <c r="C24" s="212">
        <v>0</v>
      </c>
      <c r="D24" s="212">
        <v>0</v>
      </c>
      <c r="E24" s="93">
        <v>0</v>
      </c>
      <c r="F24" s="547">
        <v>0</v>
      </c>
      <c r="G24" s="93">
        <v>0</v>
      </c>
      <c r="H24" s="93">
        <v>0</v>
      </c>
      <c r="I24" s="93">
        <v>0</v>
      </c>
      <c r="J24" s="93">
        <f t="shared" si="7"/>
        <v>0</v>
      </c>
      <c r="K24" s="93">
        <v>0</v>
      </c>
      <c r="L24" s="296">
        <f t="shared" si="8"/>
        <v>0</v>
      </c>
      <c r="M24" s="565"/>
      <c r="N24" s="568">
        <f t="shared" si="9"/>
        <v>0</v>
      </c>
      <c r="O24" s="93">
        <v>0</v>
      </c>
      <c r="P24" s="549">
        <v>2000</v>
      </c>
      <c r="Q24" s="11"/>
    </row>
    <row r="25" spans="1:17" ht="13.2" customHeight="1">
      <c r="A25" s="51"/>
      <c r="B25" s="212"/>
      <c r="C25" s="93"/>
      <c r="D25" s="93"/>
      <c r="E25" s="93"/>
      <c r="F25" s="93"/>
      <c r="G25" s="93"/>
      <c r="H25" s="93"/>
      <c r="I25" s="93"/>
      <c r="J25" s="93"/>
      <c r="K25" s="93"/>
      <c r="L25" s="93"/>
      <c r="M25" s="565"/>
      <c r="N25" s="568"/>
      <c r="O25" s="93"/>
      <c r="P25" s="549"/>
    </row>
    <row r="26" spans="1:17" ht="15" customHeight="1">
      <c r="A26" s="72" t="s">
        <v>88</v>
      </c>
      <c r="B26" s="552">
        <f t="shared" ref="B26:L26" si="10">B6+B15+B17+B22</f>
        <v>13787</v>
      </c>
      <c r="C26" s="80">
        <f t="shared" si="10"/>
        <v>8708</v>
      </c>
      <c r="D26" s="80">
        <f t="shared" si="10"/>
        <v>2804</v>
      </c>
      <c r="E26" s="80">
        <f t="shared" si="10"/>
        <v>11845</v>
      </c>
      <c r="F26" s="80">
        <f t="shared" si="10"/>
        <v>12325</v>
      </c>
      <c r="G26" s="80">
        <f t="shared" si="10"/>
        <v>9454</v>
      </c>
      <c r="H26" s="80">
        <f t="shared" si="10"/>
        <v>14793</v>
      </c>
      <c r="I26" s="80">
        <f t="shared" si="10"/>
        <v>19337</v>
      </c>
      <c r="J26" s="80">
        <f t="shared" si="10"/>
        <v>42171</v>
      </c>
      <c r="K26" s="80">
        <f t="shared" si="10"/>
        <v>19161</v>
      </c>
      <c r="L26" s="80">
        <f t="shared" si="10"/>
        <v>14487</v>
      </c>
      <c r="M26" s="80"/>
      <c r="N26" s="569">
        <f>N6+N15+N17+N22</f>
        <v>168872</v>
      </c>
      <c r="O26" s="567">
        <f>O6+O15+O17+O22</f>
        <v>141046</v>
      </c>
      <c r="P26" s="553">
        <f>P6+P15+P17+P22</f>
        <v>198880</v>
      </c>
      <c r="Q26" s="142"/>
    </row>
    <row r="27" spans="1:17" ht="10.199999999999999" customHeight="1">
      <c r="A27" s="246"/>
      <c r="B27" s="247"/>
      <c r="C27" s="245"/>
      <c r="D27" s="245"/>
      <c r="E27" s="248"/>
      <c r="F27" s="245"/>
      <c r="G27" s="235"/>
      <c r="H27" s="234"/>
      <c r="I27" s="249"/>
      <c r="J27" s="249"/>
      <c r="K27" s="249"/>
      <c r="L27" s="249"/>
      <c r="M27" s="249"/>
      <c r="N27" s="249"/>
      <c r="O27" s="250"/>
      <c r="P27" s="248"/>
    </row>
    <row r="28" spans="1:17" ht="13.5" customHeight="1">
      <c r="A28" s="32" t="s">
        <v>205</v>
      </c>
      <c r="B28" s="32"/>
      <c r="C28" s="28"/>
      <c r="D28" s="28"/>
      <c r="E28" s="14"/>
      <c r="F28" s="153"/>
      <c r="G28" s="16"/>
      <c r="H28" s="28"/>
      <c r="I28" s="154"/>
      <c r="J28" s="154"/>
      <c r="K28" s="154"/>
      <c r="L28" s="154"/>
      <c r="M28" s="154"/>
      <c r="N28" s="154"/>
      <c r="O28" s="44"/>
      <c r="P28" s="581"/>
      <c r="Q28" s="172"/>
    </row>
    <row r="29" spans="1:17" ht="14.25" customHeight="1">
      <c r="A29" s="30" t="s">
        <v>212</v>
      </c>
      <c r="B29" s="14"/>
      <c r="C29" s="14"/>
      <c r="D29" s="14"/>
      <c r="E29" s="14"/>
      <c r="F29" s="17"/>
      <c r="G29" s="18"/>
      <c r="H29" s="36"/>
      <c r="I29" s="14"/>
      <c r="J29" s="14"/>
      <c r="K29" s="14"/>
      <c r="L29" s="14"/>
      <c r="M29" s="14"/>
      <c r="N29" s="14"/>
      <c r="O29" s="42"/>
      <c r="P29" s="14"/>
      <c r="Q29" s="172"/>
    </row>
    <row r="30" spans="1:17">
      <c r="A30" s="172" t="s">
        <v>213</v>
      </c>
      <c r="B30" s="14"/>
      <c r="C30" s="14"/>
      <c r="D30" s="14"/>
      <c r="E30" s="14"/>
      <c r="F30" s="17"/>
      <c r="G30" s="18"/>
      <c r="H30" s="14"/>
      <c r="I30" s="14"/>
      <c r="J30" s="14"/>
      <c r="K30" s="14"/>
      <c r="L30" s="14"/>
      <c r="M30" s="14"/>
      <c r="N30" s="14"/>
      <c r="O30" s="42"/>
      <c r="P30" s="14"/>
      <c r="Q30" s="59"/>
    </row>
    <row r="31" spans="1:17" ht="14.25" hidden="1" customHeight="1">
      <c r="A31" s="45" t="s">
        <v>95</v>
      </c>
      <c r="B31" s="16"/>
      <c r="C31" s="16"/>
      <c r="D31" s="16"/>
      <c r="E31" s="16"/>
      <c r="F31" s="18"/>
      <c r="G31" s="18"/>
      <c r="H31" s="16"/>
      <c r="I31" s="16"/>
      <c r="J31" s="16"/>
      <c r="K31" s="16"/>
      <c r="L31" s="16"/>
      <c r="M31" s="16"/>
      <c r="N31" s="16"/>
      <c r="O31" s="42"/>
      <c r="P31" s="14"/>
      <c r="Q31" s="172"/>
    </row>
    <row r="32" spans="1:17" s="170" customFormat="1" ht="14.25" customHeight="1">
      <c r="A32" s="45" t="s">
        <v>226</v>
      </c>
      <c r="B32" s="45"/>
      <c r="C32" s="16"/>
      <c r="D32" s="16"/>
      <c r="E32" s="16"/>
      <c r="F32" s="16"/>
      <c r="G32" s="16"/>
      <c r="H32" s="16"/>
      <c r="I32" s="18"/>
      <c r="J32" s="18"/>
      <c r="K32" s="16"/>
      <c r="L32" s="16"/>
      <c r="M32" s="16"/>
      <c r="N32" s="16"/>
      <c r="O32" s="16"/>
      <c r="P32" s="16"/>
      <c r="Q32" s="16"/>
    </row>
    <row r="33" spans="1:17" ht="11.25" customHeight="1">
      <c r="A33" s="22"/>
      <c r="B33" s="16"/>
      <c r="C33" s="16"/>
      <c r="D33" s="16"/>
      <c r="E33" s="16"/>
      <c r="F33" s="18"/>
      <c r="G33" s="18"/>
      <c r="H33" s="16"/>
      <c r="I33" s="16"/>
      <c r="J33" s="16"/>
      <c r="K33" s="16"/>
      <c r="L33" s="16"/>
      <c r="M33" s="16"/>
      <c r="N33" s="16"/>
      <c r="O33" s="42"/>
      <c r="P33" s="14"/>
      <c r="Q33" s="172"/>
    </row>
    <row r="34" spans="1:17" ht="14.25" customHeight="1">
      <c r="A34" s="672" t="s">
        <v>124</v>
      </c>
      <c r="B34" s="672"/>
      <c r="C34" s="672"/>
      <c r="D34" s="672"/>
      <c r="E34" s="672"/>
      <c r="F34" s="672"/>
      <c r="G34" s="672"/>
      <c r="H34" s="672"/>
      <c r="I34" s="672"/>
      <c r="J34" s="672"/>
      <c r="K34" s="672"/>
      <c r="L34" s="672"/>
      <c r="M34" s="672"/>
      <c r="N34" s="479"/>
      <c r="O34" s="102"/>
      <c r="P34" s="102"/>
      <c r="Q34" s="172"/>
    </row>
    <row r="35" spans="1:17" ht="14.25" customHeight="1">
      <c r="A35" s="671" t="s">
        <v>125</v>
      </c>
      <c r="B35" s="671"/>
      <c r="C35" s="671"/>
      <c r="D35" s="671"/>
      <c r="E35" s="671"/>
      <c r="F35" s="671"/>
      <c r="G35" s="671"/>
      <c r="H35" s="671"/>
      <c r="I35" s="671"/>
      <c r="J35" s="671"/>
      <c r="K35" s="671"/>
      <c r="L35" s="102"/>
      <c r="M35" s="102"/>
      <c r="N35" s="102"/>
      <c r="O35" s="102"/>
      <c r="P35" s="102"/>
      <c r="Q35" s="172"/>
    </row>
    <row r="36" spans="1:17" ht="14.25" customHeight="1">
      <c r="A36" s="671" t="s">
        <v>280</v>
      </c>
      <c r="B36" s="671"/>
      <c r="C36" s="671"/>
      <c r="D36" s="671"/>
      <c r="E36" s="671"/>
      <c r="F36" s="671"/>
      <c r="G36" s="671"/>
      <c r="H36" s="671"/>
      <c r="I36" s="671"/>
      <c r="J36" s="671"/>
      <c r="K36" s="102"/>
      <c r="L36" s="102"/>
      <c r="M36" s="102"/>
      <c r="N36" s="102"/>
      <c r="O36" s="102"/>
      <c r="P36" s="102"/>
      <c r="Q36" s="172"/>
    </row>
    <row r="37" spans="1:17" ht="14.25" customHeight="1">
      <c r="A37" s="671" t="s">
        <v>281</v>
      </c>
      <c r="B37" s="671"/>
      <c r="C37" s="671"/>
      <c r="D37" s="671"/>
      <c r="E37" s="671"/>
      <c r="F37" s="671"/>
      <c r="G37" s="671"/>
      <c r="H37" s="671"/>
      <c r="I37" s="671"/>
      <c r="J37" s="671"/>
      <c r="K37" s="671"/>
      <c r="L37" s="102"/>
      <c r="M37" s="102"/>
      <c r="N37" s="102"/>
      <c r="O37" s="102"/>
      <c r="P37" s="102"/>
      <c r="Q37" s="172"/>
    </row>
    <row r="38" spans="1:17" ht="14.25" customHeight="1">
      <c r="A38" s="22" t="s">
        <v>214</v>
      </c>
      <c r="B38" s="16"/>
      <c r="C38" s="16"/>
      <c r="D38" s="16"/>
      <c r="E38" s="16"/>
      <c r="F38" s="18"/>
      <c r="G38" s="18"/>
      <c r="H38" s="16"/>
      <c r="I38" s="16"/>
      <c r="J38" s="16"/>
      <c r="K38" s="16"/>
      <c r="L38" s="16"/>
      <c r="M38" s="16"/>
      <c r="N38" s="16"/>
      <c r="O38" s="42"/>
      <c r="P38" s="14"/>
      <c r="Q38" s="172"/>
    </row>
    <row r="39" spans="1:17" ht="14.25" customHeight="1">
      <c r="A39" s="22" t="s">
        <v>215</v>
      </c>
      <c r="B39" s="16"/>
      <c r="C39" s="16"/>
      <c r="D39" s="16"/>
      <c r="E39" s="16"/>
      <c r="F39" s="18"/>
      <c r="G39" s="18"/>
      <c r="H39" s="16"/>
      <c r="I39" s="16"/>
      <c r="J39" s="16"/>
      <c r="K39" s="16"/>
      <c r="L39" s="16"/>
      <c r="M39" s="16"/>
      <c r="N39" s="16"/>
      <c r="O39" s="42"/>
      <c r="P39" s="14"/>
      <c r="Q39" s="172"/>
    </row>
    <row r="40" spans="1:17" ht="14.25" customHeight="1">
      <c r="A40" s="22"/>
      <c r="B40" s="16"/>
      <c r="C40" s="16"/>
      <c r="D40" s="16"/>
      <c r="E40" s="16"/>
      <c r="F40" s="18"/>
      <c r="G40" s="18"/>
      <c r="H40" s="16"/>
      <c r="I40" s="16"/>
      <c r="J40" s="16"/>
      <c r="K40" s="16"/>
      <c r="L40" s="16"/>
      <c r="M40" s="16"/>
      <c r="N40" s="16"/>
      <c r="O40" s="42"/>
      <c r="P40" s="14"/>
    </row>
    <row r="41" spans="1:17" ht="14.25" customHeight="1">
      <c r="A41" s="45"/>
      <c r="B41" s="16"/>
      <c r="C41" s="16"/>
      <c r="D41" s="16"/>
      <c r="E41" s="16"/>
      <c r="F41" s="18"/>
      <c r="G41" s="18"/>
      <c r="H41" s="16"/>
      <c r="I41" s="16"/>
      <c r="J41" s="16"/>
      <c r="K41" s="16"/>
      <c r="L41" s="16"/>
      <c r="M41" s="16"/>
      <c r="N41" s="16"/>
      <c r="O41" s="42"/>
      <c r="P41" s="14"/>
    </row>
    <row r="42" spans="1:17" ht="14.25" customHeight="1">
      <c r="A42" s="45"/>
      <c r="B42" s="16"/>
      <c r="C42" s="16"/>
      <c r="D42" s="16"/>
      <c r="E42" s="16"/>
      <c r="F42" s="18"/>
      <c r="G42" s="18"/>
      <c r="H42" s="16"/>
      <c r="I42" s="16"/>
      <c r="J42" s="16"/>
      <c r="K42" s="16"/>
      <c r="L42" s="16"/>
      <c r="M42" s="16"/>
      <c r="N42" s="16"/>
      <c r="O42" s="42"/>
      <c r="P42" s="14"/>
    </row>
    <row r="43" spans="1:17" ht="14.25" customHeight="1">
      <c r="A43" s="45"/>
      <c r="B43" s="16"/>
      <c r="C43" s="16"/>
      <c r="D43" s="16"/>
      <c r="E43" s="16"/>
      <c r="F43" s="18"/>
      <c r="G43" s="18"/>
      <c r="H43" s="16"/>
      <c r="I43" s="16"/>
      <c r="J43" s="16"/>
      <c r="K43" s="16"/>
      <c r="L43" s="16"/>
      <c r="M43" s="16"/>
      <c r="N43" s="16"/>
      <c r="O43" s="42"/>
      <c r="P43" s="14"/>
    </row>
    <row r="44" spans="1:17" ht="14.25" customHeight="1">
      <c r="A44" s="45"/>
      <c r="B44" s="16"/>
      <c r="C44" s="16"/>
      <c r="D44" s="16"/>
      <c r="E44" s="16"/>
      <c r="F44" s="18"/>
      <c r="G44" s="18"/>
      <c r="H44" s="16"/>
      <c r="I44" s="16"/>
      <c r="J44" s="16"/>
      <c r="K44" s="16"/>
      <c r="L44" s="16"/>
      <c r="M44" s="16"/>
      <c r="N44" s="16"/>
      <c r="O44" s="42"/>
      <c r="P44" s="14"/>
    </row>
    <row r="45" spans="1:17" ht="14.25" customHeight="1">
      <c r="A45" s="45"/>
      <c r="B45" s="16"/>
      <c r="C45" s="16"/>
      <c r="D45" s="16"/>
      <c r="E45" s="16"/>
      <c r="F45" s="18"/>
      <c r="G45" s="18"/>
      <c r="H45" s="16"/>
      <c r="I45" s="16"/>
      <c r="J45" s="16"/>
      <c r="K45" s="16"/>
      <c r="L45" s="16"/>
      <c r="M45" s="16"/>
      <c r="N45" s="16"/>
      <c r="O45" s="42"/>
      <c r="P45" s="14"/>
    </row>
    <row r="46" spans="1:17" ht="14.25" customHeight="1">
      <c r="A46" s="45"/>
      <c r="B46" s="16"/>
      <c r="C46" s="16"/>
      <c r="D46" s="16"/>
      <c r="E46" s="16"/>
      <c r="F46" s="18"/>
      <c r="G46" s="18"/>
      <c r="H46" s="16"/>
      <c r="I46" s="16"/>
      <c r="J46" s="16"/>
      <c r="K46" s="16"/>
      <c r="L46" s="16"/>
      <c r="M46" s="16"/>
      <c r="N46" s="16"/>
      <c r="O46" s="42"/>
      <c r="P46" s="14"/>
    </row>
    <row r="47" spans="1:17" ht="14.25" customHeight="1">
      <c r="A47" s="45"/>
      <c r="B47" s="16"/>
      <c r="C47" s="16"/>
      <c r="D47" s="16"/>
      <c r="E47" s="16"/>
      <c r="F47" s="18"/>
      <c r="G47" s="18"/>
      <c r="H47" s="16"/>
      <c r="I47" s="169"/>
      <c r="J47" s="169"/>
      <c r="K47" s="16"/>
      <c r="L47" s="16"/>
      <c r="M47" s="16"/>
      <c r="N47" s="16"/>
      <c r="O47" s="42"/>
      <c r="P47" s="14"/>
    </row>
    <row r="48" spans="1:17" ht="14.25" customHeight="1">
      <c r="A48" s="45"/>
      <c r="B48" s="16"/>
      <c r="C48" s="16"/>
      <c r="D48" s="16"/>
      <c r="E48" s="16"/>
      <c r="F48" s="18"/>
      <c r="G48" s="18"/>
      <c r="H48" s="16"/>
      <c r="I48" s="16"/>
      <c r="J48" s="16"/>
      <c r="K48" s="16"/>
      <c r="L48" s="16"/>
      <c r="M48" s="16"/>
      <c r="N48" s="16"/>
      <c r="O48" s="42"/>
      <c r="P48" s="14"/>
    </row>
    <row r="49" spans="1:16" ht="14.25" customHeight="1">
      <c r="A49" s="45"/>
      <c r="B49" s="16"/>
      <c r="C49" s="16"/>
      <c r="D49" s="16"/>
      <c r="E49" s="16"/>
      <c r="F49" s="18"/>
      <c r="G49" s="18"/>
      <c r="H49" s="16"/>
      <c r="I49" s="16"/>
      <c r="J49" s="16"/>
      <c r="K49" s="16"/>
      <c r="L49" s="16"/>
      <c r="M49" s="16"/>
      <c r="N49" s="16"/>
      <c r="O49" s="42"/>
      <c r="P49" s="14"/>
    </row>
    <row r="50" spans="1:16" ht="14.25" customHeight="1">
      <c r="A50" s="45"/>
      <c r="B50" s="16"/>
      <c r="C50" s="16"/>
      <c r="D50" s="16"/>
      <c r="E50" s="16"/>
      <c r="F50" s="18"/>
      <c r="G50" s="18"/>
      <c r="H50" s="16"/>
      <c r="I50" s="16"/>
      <c r="J50" s="16"/>
      <c r="K50" s="16"/>
      <c r="L50" s="16"/>
      <c r="M50" s="16"/>
      <c r="N50" s="16"/>
      <c r="O50" s="42"/>
      <c r="P50" s="14"/>
    </row>
    <row r="51" spans="1:16" ht="14.25" customHeight="1">
      <c r="A51" s="45"/>
      <c r="B51" s="16"/>
      <c r="C51" s="16"/>
      <c r="D51" s="16"/>
      <c r="E51" s="16"/>
      <c r="F51" s="18"/>
      <c r="G51" s="18"/>
      <c r="H51" s="16"/>
      <c r="I51" s="16"/>
      <c r="J51" s="16"/>
      <c r="K51" s="16"/>
      <c r="L51" s="16"/>
      <c r="M51" s="16"/>
      <c r="N51" s="16"/>
      <c r="O51" s="42"/>
      <c r="P51" s="14"/>
    </row>
    <row r="52" spans="1:16" ht="14.25" customHeight="1">
      <c r="A52" s="45"/>
      <c r="B52" s="16"/>
      <c r="C52" s="16"/>
      <c r="D52" s="16"/>
      <c r="E52" s="16"/>
      <c r="F52" s="18"/>
      <c r="G52" s="18"/>
      <c r="H52" s="16"/>
      <c r="I52" s="16"/>
      <c r="J52" s="16"/>
      <c r="K52" s="16"/>
      <c r="L52" s="16"/>
      <c r="M52" s="16"/>
      <c r="N52" s="16"/>
      <c r="O52" s="42"/>
      <c r="P52" s="14"/>
    </row>
    <row r="53" spans="1:16" ht="14.25" customHeight="1">
      <c r="A53" s="45"/>
      <c r="B53" s="16"/>
      <c r="C53" s="16"/>
      <c r="D53" s="16"/>
      <c r="E53" s="16"/>
      <c r="F53" s="18"/>
      <c r="G53" s="18"/>
      <c r="H53" s="16"/>
      <c r="I53" s="16"/>
      <c r="J53" s="16"/>
      <c r="K53" s="16"/>
      <c r="L53" s="16"/>
      <c r="M53" s="16"/>
      <c r="N53" s="16"/>
      <c r="O53" s="42"/>
      <c r="P53" s="14"/>
    </row>
    <row r="54" spans="1:16" ht="14.25" customHeight="1">
      <c r="A54" s="45"/>
      <c r="B54" s="16"/>
      <c r="C54" s="16"/>
      <c r="D54" s="16"/>
      <c r="E54" s="16"/>
      <c r="F54" s="18"/>
      <c r="G54" s="18"/>
      <c r="H54" s="16"/>
      <c r="I54" s="16"/>
      <c r="J54" s="16"/>
      <c r="K54" s="16"/>
      <c r="L54" s="16"/>
      <c r="M54" s="16"/>
      <c r="N54" s="16"/>
      <c r="O54" s="42"/>
      <c r="P54" s="14"/>
    </row>
  </sheetData>
  <mergeCells count="6">
    <mergeCell ref="A37:K37"/>
    <mergeCell ref="A34:M34"/>
    <mergeCell ref="A35:K35"/>
    <mergeCell ref="A36:J36"/>
    <mergeCell ref="A1:P1"/>
    <mergeCell ref="B4:P4"/>
  </mergeCells>
  <printOptions horizontalCentered="1" verticalCentered="1"/>
  <pageMargins left="0.17" right="0.17" top="0.17" bottom="0.17" header="0.17" footer="0.17"/>
  <pageSetup scale="84" orientation="landscape" r:id="rId1"/>
  <headerFooter alignWithMargins="0"/>
  <ignoredErrors>
    <ignoredError sqref="L11"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Q21"/>
  <sheetViews>
    <sheetView showGridLines="0" zoomScaleNormal="100" workbookViewId="0">
      <selection sqref="A1:N21"/>
    </sheetView>
  </sheetViews>
  <sheetFormatPr defaultRowHeight="13.2"/>
  <cols>
    <col min="1" max="1" width="17" style="170" customWidth="1"/>
    <col min="2" max="7" width="8.5546875" style="170" customWidth="1"/>
    <col min="8" max="8" width="9.88671875" style="170" customWidth="1"/>
    <col min="9" max="13" width="8.5546875" style="170" customWidth="1"/>
    <col min="14" max="14" width="17.77734375" style="170" customWidth="1"/>
    <col min="15" max="16384" width="8.88671875" style="170"/>
  </cols>
  <sheetData>
    <row r="1" spans="1:16" ht="19.2" customHeight="1">
      <c r="A1" s="103" t="s">
        <v>306</v>
      </c>
      <c r="B1" s="585"/>
      <c r="C1" s="585"/>
      <c r="D1" s="585"/>
      <c r="E1" s="585"/>
      <c r="F1" s="585"/>
      <c r="G1" s="585"/>
      <c r="H1" s="585"/>
      <c r="I1" s="585"/>
      <c r="J1" s="585"/>
      <c r="K1" s="585"/>
      <c r="L1" s="585"/>
      <c r="M1" s="585"/>
      <c r="N1" s="585"/>
    </row>
    <row r="2" spans="1:16" ht="30.75" customHeight="1">
      <c r="A2" s="21"/>
      <c r="B2" s="626" t="s">
        <v>165</v>
      </c>
      <c r="C2" s="214" t="s">
        <v>166</v>
      </c>
      <c r="D2" s="214" t="s">
        <v>167</v>
      </c>
      <c r="E2" s="214" t="s">
        <v>168</v>
      </c>
      <c r="F2" s="214" t="s">
        <v>169</v>
      </c>
      <c r="G2" s="214" t="s">
        <v>170</v>
      </c>
      <c r="H2" s="214" t="s">
        <v>171</v>
      </c>
      <c r="I2" s="214" t="s">
        <v>172</v>
      </c>
      <c r="J2" s="214" t="s">
        <v>173</v>
      </c>
      <c r="K2" s="214" t="s">
        <v>174</v>
      </c>
      <c r="L2" s="214" t="s">
        <v>175</v>
      </c>
      <c r="M2" s="627">
        <v>43361</v>
      </c>
      <c r="N2" s="284" t="s">
        <v>204</v>
      </c>
    </row>
    <row r="3" spans="1:16" ht="13.5" customHeight="1">
      <c r="A3" s="244"/>
      <c r="B3" s="676" t="s">
        <v>43</v>
      </c>
      <c r="C3" s="677"/>
      <c r="D3" s="677"/>
      <c r="E3" s="677"/>
      <c r="F3" s="677"/>
      <c r="G3" s="677"/>
      <c r="H3" s="677"/>
      <c r="I3" s="677"/>
      <c r="J3" s="677"/>
      <c r="K3" s="677"/>
      <c r="L3" s="677"/>
      <c r="M3" s="678"/>
      <c r="N3" s="251"/>
      <c r="O3" s="145"/>
    </row>
    <row r="4" spans="1:16" ht="12.6" customHeight="1">
      <c r="A4" s="38" t="s">
        <v>37</v>
      </c>
      <c r="B4" s="554">
        <v>1457</v>
      </c>
      <c r="C4" s="555">
        <v>5179</v>
      </c>
      <c r="D4" s="555">
        <v>823</v>
      </c>
      <c r="E4" s="555">
        <v>1162</v>
      </c>
      <c r="F4" s="555">
        <v>1694</v>
      </c>
      <c r="G4" s="555">
        <v>5616</v>
      </c>
      <c r="H4" s="555">
        <v>15569</v>
      </c>
      <c r="I4" s="555">
        <v>1384</v>
      </c>
      <c r="J4" s="586">
        <v>10900.22</v>
      </c>
      <c r="K4" s="586">
        <v>2455.5</v>
      </c>
      <c r="L4" s="555">
        <v>5014</v>
      </c>
      <c r="M4" s="556"/>
      <c r="N4" s="557">
        <f>SUM(B4:M4)</f>
        <v>51253.72</v>
      </c>
      <c r="O4" s="145"/>
    </row>
    <row r="5" spans="1:16" ht="12.6" customHeight="1">
      <c r="A5" s="38" t="s">
        <v>225</v>
      </c>
      <c r="B5" s="554">
        <v>110</v>
      </c>
      <c r="C5" s="555">
        <v>105</v>
      </c>
      <c r="D5" s="555">
        <v>29</v>
      </c>
      <c r="E5" s="555">
        <v>170</v>
      </c>
      <c r="F5" s="555">
        <v>82</v>
      </c>
      <c r="G5" s="555">
        <v>131</v>
      </c>
      <c r="H5" s="555">
        <v>149</v>
      </c>
      <c r="I5" s="555">
        <v>120</v>
      </c>
      <c r="J5" s="586">
        <v>158</v>
      </c>
      <c r="K5" s="586">
        <v>71</v>
      </c>
      <c r="L5" s="555">
        <v>54</v>
      </c>
      <c r="M5" s="556"/>
      <c r="N5" s="557">
        <f>SUM(B5:M5)</f>
        <v>1179</v>
      </c>
      <c r="O5" s="145"/>
    </row>
    <row r="6" spans="1:16" ht="12.6" customHeight="1">
      <c r="A6" s="558" t="s">
        <v>44</v>
      </c>
      <c r="B6" s="559">
        <f>B8-B4-B5</f>
        <v>1486</v>
      </c>
      <c r="C6" s="28">
        <f t="shared" ref="C6:I6" si="0">C8-C4-C5</f>
        <v>1267</v>
      </c>
      <c r="D6" s="28">
        <f t="shared" si="0"/>
        <v>1525</v>
      </c>
      <c r="E6" s="28">
        <f t="shared" si="0"/>
        <v>1339</v>
      </c>
      <c r="F6" s="28">
        <f t="shared" si="0"/>
        <v>1229</v>
      </c>
      <c r="G6" s="28">
        <f t="shared" si="0"/>
        <v>1694</v>
      </c>
      <c r="H6" s="28">
        <f t="shared" si="0"/>
        <v>1502</v>
      </c>
      <c r="I6" s="28">
        <f t="shared" si="0"/>
        <v>1234</v>
      </c>
      <c r="J6" s="587">
        <v>1258.8200000000015</v>
      </c>
      <c r="K6" s="587">
        <v>1170.1599999999994</v>
      </c>
      <c r="L6" s="28">
        <f t="shared" ref="L6" si="1">L8-L4-L5</f>
        <v>1009</v>
      </c>
      <c r="M6" s="560"/>
      <c r="N6" s="557">
        <f>SUM(B6:M6)</f>
        <v>14713.980000000001</v>
      </c>
      <c r="O6" s="145"/>
    </row>
    <row r="7" spans="1:16" ht="12.6" customHeight="1">
      <c r="A7" s="558"/>
      <c r="B7" s="38"/>
      <c r="C7" s="55"/>
      <c r="D7" s="55"/>
      <c r="E7" s="55"/>
      <c r="F7" s="55"/>
      <c r="G7" s="55"/>
      <c r="H7" s="555"/>
      <c r="I7" s="555"/>
      <c r="J7" s="588"/>
      <c r="K7" s="588"/>
      <c r="L7" s="561"/>
      <c r="M7" s="557"/>
      <c r="N7" s="557"/>
      <c r="O7" s="145"/>
    </row>
    <row r="8" spans="1:16" ht="12.6" customHeight="1">
      <c r="A8" s="437" t="s">
        <v>36</v>
      </c>
      <c r="B8" s="589">
        <v>3053</v>
      </c>
      <c r="C8" s="590">
        <v>6551</v>
      </c>
      <c r="D8" s="591">
        <v>2377</v>
      </c>
      <c r="E8" s="590">
        <v>2671</v>
      </c>
      <c r="F8" s="590">
        <v>3005</v>
      </c>
      <c r="G8" s="590">
        <v>7441</v>
      </c>
      <c r="H8" s="590">
        <v>17220</v>
      </c>
      <c r="I8" s="590">
        <v>2738</v>
      </c>
      <c r="J8" s="592">
        <v>12317</v>
      </c>
      <c r="K8" s="592">
        <v>3770</v>
      </c>
      <c r="L8" s="590">
        <v>6077</v>
      </c>
      <c r="M8" s="593"/>
      <c r="N8" s="594">
        <f>SUM(B8:M8)</f>
        <v>67220</v>
      </c>
      <c r="O8" s="145"/>
    </row>
    <row r="9" spans="1:16" ht="10.5" customHeight="1">
      <c r="A9" s="233"/>
      <c r="B9" s="234"/>
      <c r="C9" s="234"/>
      <c r="D9" s="234"/>
      <c r="E9" s="234"/>
      <c r="F9" s="233"/>
      <c r="G9" s="233"/>
      <c r="H9" s="233"/>
      <c r="I9" s="233"/>
      <c r="J9" s="233"/>
      <c r="K9" s="233"/>
      <c r="L9" s="233"/>
      <c r="M9" s="233"/>
      <c r="N9" s="234"/>
      <c r="O9" s="145"/>
    </row>
    <row r="10" spans="1:16" s="172" customFormat="1" ht="13.5" customHeight="1">
      <c r="A10" s="172" t="s">
        <v>86</v>
      </c>
      <c r="B10" s="59"/>
      <c r="C10" s="59"/>
      <c r="D10" s="59"/>
      <c r="E10" s="59"/>
      <c r="N10" s="59"/>
    </row>
    <row r="11" spans="1:16" s="172" customFormat="1" ht="13.5" customHeight="1">
      <c r="A11" s="172" t="s">
        <v>96</v>
      </c>
    </row>
    <row r="12" spans="1:16" s="172" customFormat="1" ht="13.5" customHeight="1"/>
    <row r="13" spans="1:16" s="172" customFormat="1" ht="10.199999999999999" customHeight="1"/>
    <row r="14" spans="1:16" s="172" customFormat="1" ht="13.5" customHeight="1"/>
    <row r="15" spans="1:16" ht="16.5" customHeight="1">
      <c r="A15" s="679" t="s">
        <v>179</v>
      </c>
      <c r="B15" s="679"/>
      <c r="C15" s="679"/>
      <c r="D15" s="679"/>
      <c r="E15" s="679"/>
      <c r="F15" s="679"/>
      <c r="G15" s="679"/>
      <c r="H15" s="679"/>
      <c r="I15" s="679"/>
      <c r="J15" s="679"/>
      <c r="K15" s="679"/>
      <c r="L15" s="679"/>
      <c r="M15" s="679"/>
      <c r="N15" s="680"/>
    </row>
    <row r="16" spans="1:16" s="69" customFormat="1" ht="29.25" customHeight="1">
      <c r="A16" s="97"/>
      <c r="B16" s="577" t="s">
        <v>165</v>
      </c>
      <c r="C16" s="578" t="s">
        <v>166</v>
      </c>
      <c r="D16" s="578" t="s">
        <v>167</v>
      </c>
      <c r="E16" s="578" t="s">
        <v>168</v>
      </c>
      <c r="F16" s="578" t="s">
        <v>169</v>
      </c>
      <c r="G16" s="578" t="s">
        <v>170</v>
      </c>
      <c r="H16" s="578" t="s">
        <v>171</v>
      </c>
      <c r="I16" s="578" t="s">
        <v>172</v>
      </c>
      <c r="J16" s="578" t="s">
        <v>173</v>
      </c>
      <c r="K16" s="578" t="s">
        <v>174</v>
      </c>
      <c r="L16" s="578" t="s">
        <v>175</v>
      </c>
      <c r="M16" s="579">
        <v>43361</v>
      </c>
      <c r="N16" s="284" t="s">
        <v>204</v>
      </c>
      <c r="P16" s="98"/>
    </row>
    <row r="17" spans="1:17" ht="13.5" customHeight="1">
      <c r="A17" s="50"/>
      <c r="B17" s="66"/>
      <c r="C17" s="316"/>
      <c r="D17" s="681" t="s">
        <v>43</v>
      </c>
      <c r="E17" s="681"/>
      <c r="F17" s="681"/>
      <c r="G17" s="681"/>
      <c r="H17" s="681"/>
      <c r="I17" s="681"/>
      <c r="J17" s="681"/>
      <c r="K17" s="681"/>
      <c r="L17" s="316"/>
      <c r="M17" s="317"/>
      <c r="N17" s="15"/>
    </row>
    <row r="18" spans="1:17" ht="15.75" customHeight="1">
      <c r="A18" s="531" t="s">
        <v>91</v>
      </c>
      <c r="B18" s="595">
        <v>57557</v>
      </c>
      <c r="C18" s="562">
        <v>1288</v>
      </c>
      <c r="D18" s="562">
        <v>27846</v>
      </c>
      <c r="E18" s="562">
        <v>0</v>
      </c>
      <c r="F18" s="562">
        <v>56401</v>
      </c>
      <c r="G18" s="562">
        <v>10977</v>
      </c>
      <c r="H18" s="562">
        <v>0</v>
      </c>
      <c r="I18" s="596">
        <v>16234</v>
      </c>
      <c r="J18" s="562">
        <v>12669</v>
      </c>
      <c r="K18" s="562">
        <v>62620</v>
      </c>
      <c r="L18" s="562">
        <v>8681</v>
      </c>
      <c r="M18" s="597"/>
      <c r="N18" s="563">
        <f>SUM(B18:M18)</f>
        <v>254273</v>
      </c>
      <c r="P18" s="171"/>
      <c r="Q18" s="60"/>
    </row>
    <row r="19" spans="1:17" ht="12" customHeight="1">
      <c r="A19" s="246"/>
      <c r="B19" s="248"/>
      <c r="C19" s="252"/>
      <c r="D19" s="252"/>
      <c r="E19" s="252"/>
      <c r="F19" s="253"/>
      <c r="G19" s="254"/>
      <c r="H19" s="254"/>
      <c r="I19" s="254"/>
      <c r="J19" s="254"/>
      <c r="K19" s="254"/>
      <c r="L19" s="254"/>
      <c r="M19" s="254"/>
      <c r="N19" s="255"/>
    </row>
    <row r="20" spans="1:17" ht="15" customHeight="1">
      <c r="A20" s="55" t="s">
        <v>92</v>
      </c>
      <c r="B20" s="14"/>
      <c r="C20" s="14"/>
      <c r="D20" s="14"/>
      <c r="E20" s="14"/>
      <c r="F20" s="55"/>
      <c r="G20" s="55"/>
      <c r="H20" s="55"/>
      <c r="I20" s="55"/>
      <c r="J20" s="55"/>
      <c r="K20" s="55"/>
      <c r="L20" s="55"/>
      <c r="M20" s="55"/>
      <c r="N20" s="28"/>
    </row>
    <row r="21" spans="1:17">
      <c r="A21" s="172"/>
      <c r="B21" s="172"/>
      <c r="C21" s="172"/>
      <c r="D21" s="172"/>
      <c r="E21" s="172"/>
      <c r="F21" s="172"/>
      <c r="G21" s="172"/>
      <c r="H21" s="172"/>
      <c r="I21" s="172"/>
      <c r="J21" s="172"/>
      <c r="K21" s="172"/>
      <c r="L21" s="172"/>
      <c r="M21" s="172"/>
      <c r="N21" s="172"/>
    </row>
  </sheetData>
  <mergeCells count="3">
    <mergeCell ref="B3:M3"/>
    <mergeCell ref="A15:N15"/>
    <mergeCell ref="D17:K17"/>
  </mergeCells>
  <hyperlinks>
    <hyperlink ref="J6:K6" r:id="rId1" display="+b42-@sum(b43,b44)" xr:uid="{00000000-0004-0000-0600-000000000000}"/>
  </hyperlinks>
  <printOptions horizontalCentered="1"/>
  <pageMargins left="0.25" right="0.25" top="0.75" bottom="0.75" header="0.3" footer="0.3"/>
  <pageSetup scale="98" orientation="landscape" r:id="rId2"/>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P57"/>
  <sheetViews>
    <sheetView zoomScaleNormal="100" workbookViewId="0">
      <pane xSplit="1" ySplit="3" topLeftCell="B39" activePane="bottomRight" state="frozen"/>
      <selection pane="topRight" activeCell="B1" sqref="B1"/>
      <selection pane="bottomLeft" activeCell="A5" sqref="A5"/>
      <selection pane="bottomRight" sqref="A1:H56"/>
    </sheetView>
  </sheetViews>
  <sheetFormatPr defaultRowHeight="13.2"/>
  <cols>
    <col min="1" max="1" width="45" style="170" customWidth="1"/>
    <col min="2" max="2" width="17.21875" style="170" customWidth="1"/>
    <col min="3" max="4" width="13" style="170" customWidth="1"/>
    <col min="5" max="5" width="20.44140625" style="183" customWidth="1"/>
    <col min="6" max="7" width="13" style="170" customWidth="1"/>
    <col min="8" max="8" width="20.109375" style="183" customWidth="1"/>
    <col min="9" max="10" width="8.88671875" style="170"/>
    <col min="11" max="11" width="12.5546875" style="170" bestFit="1" customWidth="1"/>
    <col min="12" max="16384" width="8.88671875" style="170"/>
  </cols>
  <sheetData>
    <row r="1" spans="1:12" ht="23.4" customHeight="1">
      <c r="A1" s="688" t="s">
        <v>260</v>
      </c>
      <c r="B1" s="688"/>
      <c r="C1" s="197"/>
      <c r="D1" s="197"/>
      <c r="E1" s="196"/>
      <c r="F1" s="165"/>
      <c r="G1" s="161"/>
      <c r="H1" s="209"/>
    </row>
    <row r="2" spans="1:12" ht="26.4">
      <c r="A2" s="230"/>
      <c r="B2" s="448" t="s">
        <v>60</v>
      </c>
      <c r="C2" s="449" t="s">
        <v>239</v>
      </c>
      <c r="D2" s="449" t="s">
        <v>240</v>
      </c>
      <c r="E2" s="450" t="s">
        <v>304</v>
      </c>
      <c r="F2" s="451" t="s">
        <v>239</v>
      </c>
      <c r="G2" s="451" t="s">
        <v>240</v>
      </c>
      <c r="H2" s="452" t="s">
        <v>305</v>
      </c>
    </row>
    <row r="3" spans="1:12" ht="13.2" customHeight="1">
      <c r="A3" s="162"/>
      <c r="B3" s="198" t="s">
        <v>40</v>
      </c>
      <c r="C3" s="682" t="s">
        <v>196</v>
      </c>
      <c r="D3" s="683"/>
      <c r="E3" s="684"/>
      <c r="F3" s="685" t="s">
        <v>197</v>
      </c>
      <c r="G3" s="686"/>
      <c r="H3" s="687"/>
    </row>
    <row r="4" spans="1:12" ht="11.4" customHeight="1">
      <c r="A4" s="163"/>
      <c r="B4" s="164"/>
      <c r="C4" s="167"/>
      <c r="D4" s="166"/>
      <c r="E4" s="193"/>
      <c r="F4" s="167"/>
      <c r="G4" s="167"/>
      <c r="H4" s="195"/>
    </row>
    <row r="5" spans="1:12">
      <c r="A5" s="438" t="s">
        <v>154</v>
      </c>
      <c r="B5" s="163"/>
      <c r="C5" s="167"/>
      <c r="D5" s="166"/>
      <c r="E5" s="193"/>
      <c r="F5" s="167"/>
      <c r="G5" s="167"/>
      <c r="H5" s="318"/>
    </row>
    <row r="6" spans="1:12">
      <c r="A6" s="439" t="s">
        <v>66</v>
      </c>
      <c r="B6" s="319">
        <f>1117195</f>
        <v>1117195</v>
      </c>
      <c r="C6" s="320">
        <v>1117195</v>
      </c>
      <c r="D6" s="321">
        <f>1117195</f>
        <v>1117195</v>
      </c>
      <c r="E6" s="193">
        <f>+D6-C6</f>
        <v>0</v>
      </c>
      <c r="F6" s="322">
        <f t="shared" ref="F6:H8" si="0">C6*1.10231125</f>
        <v>1231496.6169437501</v>
      </c>
      <c r="G6" s="322">
        <f t="shared" si="0"/>
        <v>1231496.6169437501</v>
      </c>
      <c r="H6" s="318">
        <f t="shared" si="0"/>
        <v>0</v>
      </c>
    </row>
    <row r="7" spans="1:12" ht="16.2" customHeight="1">
      <c r="A7" s="440" t="s">
        <v>190</v>
      </c>
      <c r="B7" s="323"/>
      <c r="C7" s="324">
        <v>-115000</v>
      </c>
      <c r="D7" s="319">
        <f>-140000</f>
        <v>-140000</v>
      </c>
      <c r="E7" s="193">
        <f>+D7-C7</f>
        <v>-25000</v>
      </c>
      <c r="F7" s="322">
        <f t="shared" si="0"/>
        <v>-126765.79375000001</v>
      </c>
      <c r="G7" s="322">
        <f t="shared" si="0"/>
        <v>-154323.57500000001</v>
      </c>
      <c r="H7" s="369">
        <f t="shared" si="0"/>
        <v>-27557.781250000004</v>
      </c>
    </row>
    <row r="8" spans="1:12" ht="13.2" customHeight="1">
      <c r="A8" s="441" t="s">
        <v>200</v>
      </c>
      <c r="B8" s="319"/>
      <c r="C8" s="320">
        <v>213686</v>
      </c>
      <c r="D8" s="325">
        <v>213686</v>
      </c>
      <c r="E8" s="326">
        <f>+D8-C8</f>
        <v>0</v>
      </c>
      <c r="F8" s="322">
        <f t="shared" si="0"/>
        <v>235548.48176750002</v>
      </c>
      <c r="G8" s="322">
        <f t="shared" si="0"/>
        <v>235548.48176750002</v>
      </c>
      <c r="H8" s="318">
        <f t="shared" si="0"/>
        <v>0</v>
      </c>
    </row>
    <row r="9" spans="1:12">
      <c r="A9" s="442" t="s">
        <v>62</v>
      </c>
      <c r="B9" s="327">
        <f t="shared" ref="B9:H9" si="1">SUM(B6:B8)</f>
        <v>1117195</v>
      </c>
      <c r="C9" s="328">
        <f t="shared" si="1"/>
        <v>1215881</v>
      </c>
      <c r="D9" s="329">
        <f t="shared" si="1"/>
        <v>1190881</v>
      </c>
      <c r="E9" s="330">
        <f t="shared" si="1"/>
        <v>-25000</v>
      </c>
      <c r="F9" s="331">
        <f t="shared" si="1"/>
        <v>1340279.3049612502</v>
      </c>
      <c r="G9" s="331">
        <f t="shared" si="1"/>
        <v>1312721.5237112502</v>
      </c>
      <c r="H9" s="331">
        <f t="shared" si="1"/>
        <v>-27557.781250000004</v>
      </c>
    </row>
    <row r="10" spans="1:12" ht="11.4" customHeight="1">
      <c r="A10" s="163"/>
      <c r="B10" s="319"/>
      <c r="C10" s="320"/>
      <c r="D10" s="321"/>
      <c r="E10" s="193"/>
      <c r="F10" s="322"/>
      <c r="G10" s="332"/>
      <c r="H10" s="318"/>
      <c r="L10" s="171"/>
    </row>
    <row r="11" spans="1:12">
      <c r="A11" s="438" t="s">
        <v>155</v>
      </c>
      <c r="B11" s="319"/>
      <c r="C11" s="320"/>
      <c r="D11" s="321"/>
      <c r="E11" s="193"/>
      <c r="F11" s="322"/>
      <c r="G11" s="332"/>
      <c r="H11" s="318"/>
    </row>
    <row r="12" spans="1:12">
      <c r="A12" s="439" t="s">
        <v>67</v>
      </c>
      <c r="B12" s="333">
        <v>10300</v>
      </c>
      <c r="C12" s="334">
        <v>10300</v>
      </c>
      <c r="D12" s="335">
        <v>10300</v>
      </c>
      <c r="E12" s="336">
        <f>+D12-C12</f>
        <v>0</v>
      </c>
      <c r="F12" s="337">
        <f>C12*1.10231125</f>
        <v>11353.805875</v>
      </c>
      <c r="G12" s="338">
        <f>D12*1.10231125</f>
        <v>11353.805875</v>
      </c>
      <c r="H12" s="318">
        <f>E12*1.10231125</f>
        <v>0</v>
      </c>
    </row>
    <row r="13" spans="1:12">
      <c r="A13" s="439" t="s">
        <v>97</v>
      </c>
      <c r="B13" s="333">
        <v>2954</v>
      </c>
      <c r="C13" s="334">
        <v>0</v>
      </c>
      <c r="D13" s="335">
        <v>0</v>
      </c>
      <c r="E13" s="336">
        <f>+D13-C13</f>
        <v>0</v>
      </c>
      <c r="F13" s="337">
        <f>C13*1.10231125</f>
        <v>0</v>
      </c>
      <c r="G13" s="338">
        <v>0</v>
      </c>
      <c r="H13" s="318">
        <f>E13*1.10231125</f>
        <v>0</v>
      </c>
    </row>
    <row r="14" spans="1:12">
      <c r="A14" s="439" t="s">
        <v>68</v>
      </c>
      <c r="B14" s="333">
        <v>7090</v>
      </c>
      <c r="C14" s="334">
        <v>7090</v>
      </c>
      <c r="D14" s="335">
        <v>7090</v>
      </c>
      <c r="E14" s="336">
        <f>+D14-C14</f>
        <v>0</v>
      </c>
      <c r="F14" s="337">
        <f>C14*1.10231125</f>
        <v>7815.3867625000003</v>
      </c>
      <c r="G14" s="338">
        <f>D14*1.10231125</f>
        <v>7815.3867625000003</v>
      </c>
      <c r="H14" s="318">
        <f>E14*1.10231125</f>
        <v>0</v>
      </c>
    </row>
    <row r="15" spans="1:12" ht="11.4" customHeight="1">
      <c r="A15" s="163"/>
      <c r="B15" s="319"/>
      <c r="C15" s="320"/>
      <c r="D15" s="321"/>
      <c r="E15" s="336"/>
      <c r="F15" s="337"/>
      <c r="G15" s="322"/>
      <c r="H15" s="318"/>
    </row>
    <row r="16" spans="1:12">
      <c r="A16" s="439" t="s">
        <v>69</v>
      </c>
      <c r="B16" s="319"/>
      <c r="C16" s="320"/>
      <c r="D16" s="321"/>
      <c r="E16" s="336"/>
      <c r="F16" s="337"/>
      <c r="G16" s="322"/>
      <c r="H16" s="318"/>
    </row>
    <row r="17" spans="1:16">
      <c r="A17" s="440" t="s">
        <v>61</v>
      </c>
      <c r="B17" s="319">
        <v>1656</v>
      </c>
      <c r="C17" s="320">
        <v>1656</v>
      </c>
      <c r="D17" s="321">
        <v>1656</v>
      </c>
      <c r="E17" s="336">
        <f>+D17-C17</f>
        <v>0</v>
      </c>
      <c r="F17" s="337">
        <f t="shared" ref="F17:H18" si="2">C17*1.10231125</f>
        <v>1825.4274300000002</v>
      </c>
      <c r="G17" s="322">
        <f t="shared" si="2"/>
        <v>1825.4274300000002</v>
      </c>
      <c r="H17" s="318">
        <f t="shared" si="2"/>
        <v>0</v>
      </c>
    </row>
    <row r="18" spans="1:16">
      <c r="A18" s="440" t="s">
        <v>63</v>
      </c>
      <c r="B18" s="333">
        <v>160000</v>
      </c>
      <c r="C18" s="339">
        <v>154534</v>
      </c>
      <c r="D18" s="335">
        <v>154534</v>
      </c>
      <c r="E18" s="336">
        <f>+D18-C18</f>
        <v>0</v>
      </c>
      <c r="F18" s="337">
        <f t="shared" si="2"/>
        <v>170344.56670750002</v>
      </c>
      <c r="G18" s="322">
        <f t="shared" si="2"/>
        <v>170344.56670750002</v>
      </c>
      <c r="H18" s="369">
        <f t="shared" si="2"/>
        <v>0</v>
      </c>
    </row>
    <row r="19" spans="1:16">
      <c r="A19" s="442" t="s">
        <v>64</v>
      </c>
      <c r="B19" s="327">
        <f t="shared" ref="B19:H19" si="3">SUM(B12:B18)</f>
        <v>182000</v>
      </c>
      <c r="C19" s="328">
        <f t="shared" si="3"/>
        <v>173580</v>
      </c>
      <c r="D19" s="329">
        <f t="shared" si="3"/>
        <v>173580</v>
      </c>
      <c r="E19" s="330">
        <f t="shared" si="3"/>
        <v>0</v>
      </c>
      <c r="F19" s="331">
        <f t="shared" si="3"/>
        <v>191339.18677500001</v>
      </c>
      <c r="G19" s="331">
        <f t="shared" si="3"/>
        <v>191339.18677500001</v>
      </c>
      <c r="H19" s="331">
        <f t="shared" si="3"/>
        <v>0</v>
      </c>
    </row>
    <row r="20" spans="1:16" ht="11.4" customHeight="1">
      <c r="A20" s="163"/>
      <c r="B20" s="319"/>
      <c r="C20" s="320"/>
      <c r="D20" s="321"/>
      <c r="E20" s="193"/>
      <c r="F20" s="322"/>
      <c r="G20" s="332"/>
      <c r="H20" s="340"/>
    </row>
    <row r="21" spans="1:16">
      <c r="A21" s="438" t="s">
        <v>65</v>
      </c>
      <c r="B21" s="319"/>
      <c r="C21" s="320"/>
      <c r="D21" s="321"/>
      <c r="E21" s="193"/>
      <c r="F21" s="322"/>
      <c r="G21" s="332"/>
      <c r="H21" s="318"/>
    </row>
    <row r="22" spans="1:16">
      <c r="A22" s="443" t="s">
        <v>156</v>
      </c>
      <c r="B22" s="341">
        <v>135460</v>
      </c>
      <c r="C22" s="342"/>
      <c r="D22" s="343"/>
      <c r="E22" s="344"/>
      <c r="F22" s="345"/>
      <c r="G22" s="344"/>
      <c r="H22" s="344"/>
      <c r="I22" s="207"/>
      <c r="J22" s="207"/>
      <c r="K22" s="207"/>
      <c r="L22" s="207"/>
      <c r="M22" s="207"/>
      <c r="N22" s="207"/>
      <c r="O22" s="207"/>
      <c r="P22" s="207"/>
    </row>
    <row r="23" spans="1:16">
      <c r="A23" s="444" t="s">
        <v>157</v>
      </c>
      <c r="B23" s="346"/>
      <c r="C23" s="341">
        <v>5308</v>
      </c>
      <c r="D23" s="347">
        <v>5308</v>
      </c>
      <c r="E23" s="348">
        <f>+D23-C23</f>
        <v>0</v>
      </c>
      <c r="F23" s="349">
        <f t="shared" ref="F23:H24" si="4">C23*1.10231125</f>
        <v>5851.068115</v>
      </c>
      <c r="G23" s="350">
        <f t="shared" si="4"/>
        <v>5851.068115</v>
      </c>
      <c r="H23" s="351">
        <f t="shared" si="4"/>
        <v>0</v>
      </c>
      <c r="I23" s="208"/>
      <c r="J23" s="208"/>
      <c r="K23" s="208"/>
      <c r="L23" s="208"/>
      <c r="M23" s="208"/>
      <c r="N23" s="208"/>
      <c r="O23" s="689"/>
      <c r="P23" s="6"/>
    </row>
    <row r="24" spans="1:16">
      <c r="A24" s="444" t="s">
        <v>158</v>
      </c>
      <c r="B24" s="346"/>
      <c r="C24" s="352">
        <v>121914</v>
      </c>
      <c r="D24" s="353">
        <v>121914</v>
      </c>
      <c r="E24" s="352">
        <f>+D24-C24</f>
        <v>0</v>
      </c>
      <c r="F24" s="354">
        <f t="shared" si="4"/>
        <v>134387.1737325</v>
      </c>
      <c r="G24" s="355">
        <f t="shared" si="4"/>
        <v>134387.1737325</v>
      </c>
      <c r="H24" s="356">
        <f t="shared" si="4"/>
        <v>0</v>
      </c>
      <c r="I24" s="206"/>
      <c r="J24" s="206"/>
      <c r="K24" s="206"/>
      <c r="L24" s="206"/>
      <c r="M24" s="206"/>
      <c r="N24" s="206"/>
      <c r="O24" s="689"/>
      <c r="P24" s="6"/>
    </row>
    <row r="25" spans="1:16" ht="11.4" customHeight="1">
      <c r="A25" s="444"/>
      <c r="B25" s="357"/>
      <c r="C25" s="358"/>
      <c r="D25" s="359"/>
      <c r="E25" s="360"/>
      <c r="F25" s="361"/>
      <c r="G25" s="357"/>
      <c r="H25" s="360"/>
      <c r="I25" s="204"/>
      <c r="J25" s="204"/>
      <c r="K25" s="204"/>
      <c r="L25" s="204"/>
      <c r="M25" s="204"/>
      <c r="N25" s="204"/>
      <c r="O25" s="205"/>
      <c r="P25" s="2"/>
    </row>
    <row r="26" spans="1:16">
      <c r="A26" s="439" t="s">
        <v>159</v>
      </c>
      <c r="B26" s="320">
        <v>2000</v>
      </c>
      <c r="C26" s="320"/>
      <c r="D26" s="362"/>
      <c r="E26" s="363"/>
      <c r="F26" s="364"/>
      <c r="G26" s="365"/>
      <c r="H26" s="366"/>
    </row>
    <row r="27" spans="1:16">
      <c r="A27" s="440" t="s">
        <v>157</v>
      </c>
      <c r="B27" s="319"/>
      <c r="C27" s="320">
        <v>0</v>
      </c>
      <c r="D27" s="367">
        <v>0</v>
      </c>
      <c r="E27" s="368">
        <f>+D27-C27</f>
        <v>0</v>
      </c>
      <c r="F27" s="322">
        <f t="shared" ref="F27:H28" si="5">C27*1.10231125</f>
        <v>0</v>
      </c>
      <c r="G27" s="322">
        <f t="shared" si="5"/>
        <v>0</v>
      </c>
      <c r="H27" s="369">
        <f t="shared" si="5"/>
        <v>0</v>
      </c>
    </row>
    <row r="28" spans="1:16">
      <c r="A28" s="440" t="s">
        <v>158</v>
      </c>
      <c r="B28" s="319"/>
      <c r="C28" s="320">
        <v>0</v>
      </c>
      <c r="D28" s="367">
        <v>0</v>
      </c>
      <c r="E28" s="368">
        <f>+D28-C28</f>
        <v>0</v>
      </c>
      <c r="F28" s="322">
        <f t="shared" si="5"/>
        <v>0</v>
      </c>
      <c r="G28" s="322">
        <f t="shared" si="5"/>
        <v>0</v>
      </c>
      <c r="H28" s="369">
        <f t="shared" si="5"/>
        <v>0</v>
      </c>
    </row>
    <row r="29" spans="1:16" ht="11.4" customHeight="1">
      <c r="A29" s="440"/>
      <c r="B29" s="319"/>
      <c r="C29" s="320"/>
      <c r="D29" s="367"/>
      <c r="E29" s="368"/>
      <c r="F29" s="322"/>
      <c r="G29" s="322"/>
      <c r="H29" s="369"/>
    </row>
    <row r="30" spans="1:16">
      <c r="A30" s="439" t="s">
        <v>161</v>
      </c>
      <c r="B30" s="319">
        <v>54500</v>
      </c>
      <c r="C30" s="320"/>
      <c r="D30" s="367"/>
      <c r="E30" s="368"/>
      <c r="F30" s="322"/>
      <c r="G30" s="322"/>
      <c r="H30" s="369"/>
    </row>
    <row r="31" spans="1:16">
      <c r="A31" s="440" t="s">
        <v>157</v>
      </c>
      <c r="B31" s="319"/>
      <c r="C31" s="320">
        <v>19991</v>
      </c>
      <c r="D31" s="370">
        <v>19991</v>
      </c>
      <c r="E31" s="368">
        <f>+D31-C31</f>
        <v>0</v>
      </c>
      <c r="F31" s="322">
        <f t="shared" ref="F31:H32" si="6">C31*1.10231125</f>
        <v>22036.30419875</v>
      </c>
      <c r="G31" s="322">
        <f t="shared" si="6"/>
        <v>22036.30419875</v>
      </c>
      <c r="H31" s="369">
        <f t="shared" si="6"/>
        <v>0</v>
      </c>
      <c r="K31" s="171"/>
    </row>
    <row r="32" spans="1:16">
      <c r="A32" s="440" t="s">
        <v>158</v>
      </c>
      <c r="B32" s="319"/>
      <c r="C32" s="320">
        <v>49050</v>
      </c>
      <c r="D32" s="367">
        <v>49050</v>
      </c>
      <c r="E32" s="368">
        <f>+D32-C32</f>
        <v>0</v>
      </c>
      <c r="F32" s="322">
        <f t="shared" si="6"/>
        <v>54068.366812500004</v>
      </c>
      <c r="G32" s="322">
        <f t="shared" si="6"/>
        <v>54068.366812500004</v>
      </c>
      <c r="H32" s="369">
        <f t="shared" si="6"/>
        <v>0</v>
      </c>
    </row>
    <row r="33" spans="1:13" ht="11.4" customHeight="1">
      <c r="A33" s="441"/>
      <c r="B33" s="371"/>
      <c r="C33" s="372"/>
      <c r="D33" s="373"/>
      <c r="E33" s="374"/>
      <c r="F33" s="322"/>
      <c r="G33" s="375"/>
      <c r="H33" s="369"/>
    </row>
    <row r="34" spans="1:13">
      <c r="A34" s="439" t="s">
        <v>160</v>
      </c>
      <c r="B34" s="333">
        <v>6920</v>
      </c>
      <c r="C34" s="320"/>
      <c r="D34" s="376"/>
      <c r="E34" s="368"/>
      <c r="F34" s="322"/>
      <c r="G34" s="322"/>
      <c r="H34" s="369"/>
    </row>
    <row r="35" spans="1:13">
      <c r="A35" s="440" t="s">
        <v>157</v>
      </c>
      <c r="B35" s="333"/>
      <c r="C35" s="320">
        <v>0</v>
      </c>
      <c r="D35" s="376">
        <v>0</v>
      </c>
      <c r="E35" s="368">
        <f>+D35-C35</f>
        <v>0</v>
      </c>
      <c r="F35" s="322">
        <f t="shared" ref="F35:H36" si="7">C35*1.10231125</f>
        <v>0</v>
      </c>
      <c r="G35" s="322">
        <f t="shared" si="7"/>
        <v>0</v>
      </c>
      <c r="H35" s="369">
        <f t="shared" si="7"/>
        <v>0</v>
      </c>
      <c r="K35" s="171"/>
    </row>
    <row r="36" spans="1:13">
      <c r="A36" s="440" t="s">
        <v>158</v>
      </c>
      <c r="B36" s="333"/>
      <c r="C36" s="320">
        <v>5778</v>
      </c>
      <c r="D36" s="376">
        <v>5778</v>
      </c>
      <c r="E36" s="368">
        <f>+D36-C36</f>
        <v>0</v>
      </c>
      <c r="F36" s="322">
        <f t="shared" si="7"/>
        <v>6369.1544025000003</v>
      </c>
      <c r="G36" s="322">
        <f t="shared" si="7"/>
        <v>6369.1544025000003</v>
      </c>
      <c r="H36" s="369">
        <f t="shared" si="7"/>
        <v>0</v>
      </c>
    </row>
    <row r="37" spans="1:13" ht="11.4" customHeight="1">
      <c r="A37" s="440"/>
      <c r="B37" s="333"/>
      <c r="C37" s="320"/>
      <c r="D37" s="335"/>
      <c r="E37" s="336"/>
      <c r="F37" s="322"/>
      <c r="G37" s="332"/>
      <c r="H37" s="369"/>
      <c r="K37" s="194"/>
    </row>
    <row r="38" spans="1:13" ht="16.8">
      <c r="A38" s="442" t="s">
        <v>56</v>
      </c>
      <c r="B38" s="327">
        <f>B22+B26+B30+B34</f>
        <v>198880</v>
      </c>
      <c r="C38" s="377">
        <f t="shared" ref="C38:H38" si="8">SUM(C23:C36)</f>
        <v>202041</v>
      </c>
      <c r="D38" s="378">
        <f t="shared" si="8"/>
        <v>202041</v>
      </c>
      <c r="E38" s="379">
        <f t="shared" si="8"/>
        <v>0</v>
      </c>
      <c r="F38" s="380">
        <f t="shared" si="8"/>
        <v>222712.06726124999</v>
      </c>
      <c r="G38" s="380">
        <f t="shared" si="8"/>
        <v>222712.06726124999</v>
      </c>
      <c r="H38" s="381">
        <f t="shared" si="8"/>
        <v>0</v>
      </c>
    </row>
    <row r="39" spans="1:13" ht="11.4" customHeight="1">
      <c r="A39" s="445"/>
      <c r="B39" s="319"/>
      <c r="C39" s="382"/>
      <c r="D39" s="321"/>
      <c r="E39" s="193"/>
      <c r="F39" s="383"/>
      <c r="G39" s="384"/>
      <c r="H39" s="369"/>
      <c r="M39" s="171"/>
    </row>
    <row r="40" spans="1:13" ht="16.8">
      <c r="A40" s="446" t="s">
        <v>93</v>
      </c>
      <c r="B40" s="327">
        <f t="shared" ref="B40:H40" si="9">B9+B19+B38</f>
        <v>1498075</v>
      </c>
      <c r="C40" s="377">
        <f t="shared" si="9"/>
        <v>1591502</v>
      </c>
      <c r="D40" s="329">
        <f t="shared" si="9"/>
        <v>1566502</v>
      </c>
      <c r="E40" s="329">
        <f t="shared" si="9"/>
        <v>-25000</v>
      </c>
      <c r="F40" s="380">
        <f t="shared" si="9"/>
        <v>1754330.5589975002</v>
      </c>
      <c r="G40" s="380">
        <f t="shared" si="9"/>
        <v>1726772.7777475002</v>
      </c>
      <c r="H40" s="381">
        <f t="shared" si="9"/>
        <v>-27557.781250000004</v>
      </c>
      <c r="K40" s="171"/>
    </row>
    <row r="41" spans="1:13" ht="11.4" customHeight="1">
      <c r="A41" s="445"/>
      <c r="B41" s="319"/>
      <c r="C41" s="382"/>
      <c r="D41" s="385"/>
      <c r="E41" s="386"/>
      <c r="F41" s="383"/>
      <c r="G41" s="384"/>
      <c r="H41" s="318"/>
      <c r="K41" s="213"/>
    </row>
    <row r="42" spans="1:13" ht="17.399999999999999">
      <c r="A42" s="439" t="s">
        <v>261</v>
      </c>
      <c r="B42" s="387"/>
      <c r="C42" s="388">
        <v>1151656</v>
      </c>
      <c r="D42" s="389">
        <v>1151656</v>
      </c>
      <c r="E42" s="390">
        <f>+D42-C42</f>
        <v>0</v>
      </c>
      <c r="F42" s="391">
        <f>C42*1.10231125</f>
        <v>1269483.3649300002</v>
      </c>
      <c r="G42" s="391">
        <f>D42*1.10231125</f>
        <v>1269483.3649300002</v>
      </c>
      <c r="H42" s="369">
        <f>E42*1.10231125</f>
        <v>0</v>
      </c>
    </row>
    <row r="43" spans="1:13" ht="11.4" customHeight="1">
      <c r="A43" s="439"/>
      <c r="B43" s="319"/>
      <c r="C43" s="392"/>
      <c r="D43" s="321"/>
      <c r="E43" s="193"/>
      <c r="F43" s="391"/>
      <c r="G43" s="393"/>
      <c r="H43" s="318"/>
      <c r="K43" s="173"/>
    </row>
    <row r="44" spans="1:13" ht="17.399999999999999">
      <c r="A44" s="439" t="s">
        <v>262</v>
      </c>
      <c r="B44" s="371"/>
      <c r="C44" s="392">
        <v>294835</v>
      </c>
      <c r="D44" s="394">
        <v>294835</v>
      </c>
      <c r="E44" s="368">
        <f>+D44-C44</f>
        <v>0</v>
      </c>
      <c r="F44" s="391">
        <f>C44*1.10231125</f>
        <v>324999.93739375001</v>
      </c>
      <c r="G44" s="393">
        <f>D44*1.10231125</f>
        <v>324999.93739375001</v>
      </c>
      <c r="H44" s="369">
        <f>E44*1.10231125</f>
        <v>0</v>
      </c>
    </row>
    <row r="45" spans="1:13" ht="11.4" customHeight="1">
      <c r="A45" s="439"/>
      <c r="B45" s="319"/>
      <c r="C45" s="392"/>
      <c r="D45" s="321"/>
      <c r="E45" s="368"/>
      <c r="F45" s="391"/>
      <c r="G45" s="393"/>
      <c r="H45" s="318"/>
      <c r="J45" s="173"/>
      <c r="K45" s="173"/>
    </row>
    <row r="46" spans="1:13">
      <c r="A46" s="439" t="s">
        <v>94</v>
      </c>
      <c r="B46" s="319"/>
      <c r="C46" s="392">
        <v>40823</v>
      </c>
      <c r="D46" s="321">
        <v>40823</v>
      </c>
      <c r="E46" s="368">
        <f t="shared" ref="E46" si="10">+D46-C46</f>
        <v>0</v>
      </c>
      <c r="F46" s="391">
        <f>C46*1.10231125</f>
        <v>44999.652158750003</v>
      </c>
      <c r="G46" s="393">
        <f>D46*1.10231125</f>
        <v>44999.652158750003</v>
      </c>
      <c r="H46" s="318">
        <f>E46*1.10231125</f>
        <v>0</v>
      </c>
      <c r="K46" s="173"/>
    </row>
    <row r="47" spans="1:13" ht="11.4" customHeight="1">
      <c r="A47" s="445"/>
      <c r="B47" s="319"/>
      <c r="C47" s="392"/>
      <c r="D47" s="385"/>
      <c r="E47" s="386"/>
      <c r="F47" s="393"/>
      <c r="G47" s="395"/>
      <c r="H47" s="318"/>
    </row>
    <row r="48" spans="1:13" ht="19.8">
      <c r="A48" s="447" t="s">
        <v>258</v>
      </c>
      <c r="B48" s="396"/>
      <c r="C48" s="397">
        <f t="shared" ref="C48:H48" si="11">C40+C42+C44+C46</f>
        <v>3078816</v>
      </c>
      <c r="D48" s="398">
        <f t="shared" si="11"/>
        <v>3053816</v>
      </c>
      <c r="E48" s="398">
        <f t="shared" si="11"/>
        <v>-25000</v>
      </c>
      <c r="F48" s="399">
        <f t="shared" si="11"/>
        <v>3393813.5134800007</v>
      </c>
      <c r="G48" s="399">
        <f t="shared" si="11"/>
        <v>3366255.7322300007</v>
      </c>
      <c r="H48" s="400">
        <f t="shared" si="11"/>
        <v>-27557.781250000004</v>
      </c>
    </row>
    <row r="49" spans="1:9">
      <c r="A49" s="192"/>
      <c r="B49" s="48"/>
      <c r="C49" s="191"/>
      <c r="D49" s="48"/>
      <c r="E49" s="190"/>
      <c r="F49" s="189"/>
      <c r="G49" s="189"/>
      <c r="H49" s="188"/>
    </row>
    <row r="50" spans="1:9">
      <c r="A50" s="22" t="s">
        <v>195</v>
      </c>
      <c r="B50" s="165"/>
      <c r="C50" s="168"/>
      <c r="D50" s="168"/>
      <c r="E50" s="187"/>
      <c r="F50" s="165"/>
      <c r="G50" s="165"/>
      <c r="H50" s="186"/>
    </row>
    <row r="51" spans="1:9">
      <c r="A51" s="143" t="s">
        <v>194</v>
      </c>
      <c r="B51" s="34"/>
      <c r="C51" s="185"/>
      <c r="D51" s="22"/>
      <c r="E51" s="172"/>
      <c r="F51" s="47"/>
      <c r="G51" s="185"/>
      <c r="H51" s="184"/>
      <c r="I51" s="184"/>
    </row>
    <row r="52" spans="1:9">
      <c r="A52" s="143" t="s">
        <v>193</v>
      </c>
      <c r="B52" s="47"/>
      <c r="C52" s="47"/>
      <c r="D52" s="47"/>
      <c r="E52" s="172"/>
      <c r="F52" s="47"/>
      <c r="G52" s="47"/>
      <c r="H52" s="184"/>
      <c r="I52" s="184"/>
    </row>
    <row r="53" spans="1:9" ht="27" customHeight="1">
      <c r="A53" s="690" t="s">
        <v>229</v>
      </c>
      <c r="B53" s="690"/>
      <c r="C53" s="690"/>
      <c r="D53" s="690"/>
      <c r="E53" s="690"/>
      <c r="F53" s="690"/>
      <c r="G53" s="690"/>
      <c r="H53" s="690"/>
      <c r="I53" s="184"/>
    </row>
    <row r="54" spans="1:9">
      <c r="A54" s="143" t="s">
        <v>192</v>
      </c>
      <c r="B54" s="47"/>
      <c r="C54" s="47"/>
      <c r="D54" s="47"/>
      <c r="E54" s="172"/>
      <c r="F54" s="47"/>
      <c r="G54" s="47"/>
      <c r="H54" s="184"/>
      <c r="I54" s="184"/>
    </row>
    <row r="55" spans="1:9">
      <c r="A55" s="22" t="s">
        <v>191</v>
      </c>
      <c r="B55" s="143"/>
      <c r="C55" s="143"/>
      <c r="D55" s="143"/>
      <c r="E55" s="172"/>
      <c r="F55" s="143"/>
      <c r="G55" s="143"/>
      <c r="H55" s="184"/>
      <c r="I55" s="184"/>
    </row>
    <row r="56" spans="1:9">
      <c r="A56" s="172"/>
      <c r="B56" s="45"/>
      <c r="C56" s="172"/>
      <c r="D56" s="172"/>
      <c r="E56" s="172"/>
      <c r="F56" s="172"/>
      <c r="G56" s="172"/>
      <c r="H56" s="184"/>
      <c r="I56" s="184"/>
    </row>
    <row r="57" spans="1:9">
      <c r="A57" s="172"/>
      <c r="B57" s="172"/>
      <c r="C57" s="172"/>
      <c r="D57" s="172"/>
      <c r="E57" s="209"/>
      <c r="F57" s="172"/>
      <c r="G57" s="172"/>
      <c r="H57" s="209"/>
    </row>
  </sheetData>
  <mergeCells count="5">
    <mergeCell ref="C3:E3"/>
    <mergeCell ref="F3:H3"/>
    <mergeCell ref="A1:B1"/>
    <mergeCell ref="O23:O24"/>
    <mergeCell ref="A53:H53"/>
  </mergeCells>
  <printOptions horizontalCentered="1"/>
  <pageMargins left="0.45" right="0.45" top="0.5" bottom="0.5" header="0.3" footer="0.3"/>
  <pageSetup scale="74"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I70"/>
  <sheetViews>
    <sheetView workbookViewId="0">
      <selection sqref="A1:H55"/>
    </sheetView>
  </sheetViews>
  <sheetFormatPr defaultRowHeight="13.2"/>
  <cols>
    <col min="1" max="1" width="47.109375" style="170" customWidth="1"/>
    <col min="2" max="2" width="17" style="170" customWidth="1"/>
    <col min="3" max="4" width="12.77734375" style="170" customWidth="1"/>
    <col min="5" max="5" width="19" style="170" customWidth="1"/>
    <col min="6" max="7" width="12.77734375" style="170" customWidth="1"/>
    <col min="8" max="8" width="19.109375" style="170" customWidth="1"/>
    <col min="9" max="16384" width="8.88671875" style="170"/>
  </cols>
  <sheetData>
    <row r="1" spans="1:8" ht="19.2">
      <c r="A1" s="222" t="s">
        <v>256</v>
      </c>
      <c r="B1" s="161"/>
      <c r="C1" s="161"/>
      <c r="D1" s="161"/>
      <c r="E1" s="161"/>
      <c r="F1" s="161"/>
      <c r="G1" s="161"/>
      <c r="H1" s="161"/>
    </row>
    <row r="2" spans="1:8" ht="35.4" customHeight="1">
      <c r="A2" s="453"/>
      <c r="B2" s="454" t="s">
        <v>60</v>
      </c>
      <c r="C2" s="449" t="s">
        <v>239</v>
      </c>
      <c r="D2" s="449" t="s">
        <v>240</v>
      </c>
      <c r="E2" s="450" t="s">
        <v>304</v>
      </c>
      <c r="F2" s="451" t="s">
        <v>239</v>
      </c>
      <c r="G2" s="451" t="s">
        <v>240</v>
      </c>
      <c r="H2" s="452" t="s">
        <v>305</v>
      </c>
    </row>
    <row r="3" spans="1:8">
      <c r="A3" s="162"/>
      <c r="B3" s="198" t="s">
        <v>40</v>
      </c>
      <c r="C3" s="682" t="s">
        <v>196</v>
      </c>
      <c r="D3" s="683"/>
      <c r="E3" s="684"/>
      <c r="F3" s="685" t="s">
        <v>197</v>
      </c>
      <c r="G3" s="686"/>
      <c r="H3" s="687"/>
    </row>
    <row r="4" spans="1:8">
      <c r="A4" s="163"/>
      <c r="B4" s="164"/>
      <c r="C4" s="166"/>
      <c r="D4" s="166"/>
      <c r="E4" s="166"/>
      <c r="F4" s="166"/>
      <c r="G4" s="166"/>
      <c r="H4" s="167"/>
    </row>
    <row r="5" spans="1:8">
      <c r="A5" s="438" t="s">
        <v>242</v>
      </c>
      <c r="B5" s="163"/>
      <c r="C5" s="166"/>
      <c r="D5" s="166"/>
      <c r="E5" s="166"/>
      <c r="F5" s="166"/>
      <c r="G5" s="166"/>
      <c r="H5" s="167"/>
    </row>
    <row r="6" spans="1:8">
      <c r="A6" s="439" t="s">
        <v>66</v>
      </c>
      <c r="B6" s="164">
        <f>1117195</f>
        <v>1117195</v>
      </c>
      <c r="C6" s="166">
        <f>1117195</f>
        <v>1117195</v>
      </c>
      <c r="D6" s="166">
        <f>1117195</f>
        <v>1117195</v>
      </c>
      <c r="E6" s="166">
        <f>D6-C6</f>
        <v>0</v>
      </c>
      <c r="F6" s="464">
        <f t="shared" ref="F6:G7" si="0">C6*1.10231125</f>
        <v>1231496.6169437501</v>
      </c>
      <c r="G6" s="464">
        <f t="shared" si="0"/>
        <v>1231496.6169437501</v>
      </c>
      <c r="H6" s="465">
        <f>E6*1.10231125</f>
        <v>0</v>
      </c>
    </row>
    <row r="7" spans="1:8">
      <c r="A7" s="439" t="s">
        <v>73</v>
      </c>
      <c r="B7" s="163"/>
      <c r="C7" s="164">
        <v>-90000</v>
      </c>
      <c r="D7" s="164">
        <v>-90000</v>
      </c>
      <c r="E7" s="166">
        <f t="shared" ref="E7" si="1">D7-C7</f>
        <v>0</v>
      </c>
      <c r="F7" s="464">
        <f t="shared" si="0"/>
        <v>-99208.012500000012</v>
      </c>
      <c r="G7" s="464">
        <f t="shared" si="0"/>
        <v>-99208.012500000012</v>
      </c>
      <c r="H7" s="465">
        <f>E7*1.10231125</f>
        <v>0</v>
      </c>
    </row>
    <row r="8" spans="1:8">
      <c r="A8" s="163"/>
      <c r="B8" s="164"/>
      <c r="C8" s="166"/>
      <c r="D8" s="166"/>
      <c r="E8" s="166"/>
      <c r="F8" s="464"/>
      <c r="G8" s="464"/>
      <c r="H8" s="167"/>
    </row>
    <row r="9" spans="1:8">
      <c r="A9" s="442" t="s">
        <v>62</v>
      </c>
      <c r="B9" s="401">
        <f>SUM(B6:B8)</f>
        <v>1117195</v>
      </c>
      <c r="C9" s="402">
        <f t="shared" ref="C9:H9" si="2">C6+C7</f>
        <v>1027195</v>
      </c>
      <c r="D9" s="402">
        <f t="shared" si="2"/>
        <v>1027195</v>
      </c>
      <c r="E9" s="402">
        <f t="shared" si="2"/>
        <v>0</v>
      </c>
      <c r="F9" s="403">
        <f t="shared" si="2"/>
        <v>1132288.6044437501</v>
      </c>
      <c r="G9" s="403">
        <f t="shared" si="2"/>
        <v>1132288.6044437501</v>
      </c>
      <c r="H9" s="403">
        <f t="shared" si="2"/>
        <v>0</v>
      </c>
    </row>
    <row r="10" spans="1:8">
      <c r="A10" s="163"/>
      <c r="B10" s="164"/>
      <c r="C10" s="166"/>
      <c r="D10" s="166"/>
      <c r="E10" s="166"/>
      <c r="F10" s="464"/>
      <c r="G10" s="464"/>
      <c r="H10" s="167"/>
    </row>
    <row r="11" spans="1:8">
      <c r="A11" s="438" t="s">
        <v>243</v>
      </c>
      <c r="B11" s="164"/>
      <c r="C11" s="166"/>
      <c r="D11" s="166"/>
      <c r="E11" s="166"/>
      <c r="F11" s="464"/>
      <c r="G11" s="464"/>
      <c r="H11" s="167"/>
    </row>
    <row r="12" spans="1:8">
      <c r="A12" s="439" t="s">
        <v>67</v>
      </c>
      <c r="B12" s="404" t="s">
        <v>53</v>
      </c>
      <c r="C12" s="405" t="s">
        <v>53</v>
      </c>
      <c r="D12" s="405" t="s">
        <v>53</v>
      </c>
      <c r="E12" s="405" t="s">
        <v>53</v>
      </c>
      <c r="F12" s="466" t="s">
        <v>53</v>
      </c>
      <c r="G12" s="466" t="s">
        <v>53</v>
      </c>
      <c r="H12" s="473" t="s">
        <v>53</v>
      </c>
    </row>
    <row r="13" spans="1:8">
      <c r="A13" s="439" t="s">
        <v>97</v>
      </c>
      <c r="B13" s="404" t="s">
        <v>53</v>
      </c>
      <c r="C13" s="405" t="s">
        <v>53</v>
      </c>
      <c r="D13" s="405" t="s">
        <v>53</v>
      </c>
      <c r="E13" s="405" t="s">
        <v>53</v>
      </c>
      <c r="F13" s="466" t="s">
        <v>53</v>
      </c>
      <c r="G13" s="466" t="s">
        <v>53</v>
      </c>
      <c r="H13" s="473" t="s">
        <v>53</v>
      </c>
    </row>
    <row r="14" spans="1:8">
      <c r="A14" s="439" t="s">
        <v>68</v>
      </c>
      <c r="B14" s="404" t="s">
        <v>53</v>
      </c>
      <c r="C14" s="405" t="s">
        <v>53</v>
      </c>
      <c r="D14" s="405" t="s">
        <v>53</v>
      </c>
      <c r="E14" s="405" t="s">
        <v>53</v>
      </c>
      <c r="F14" s="466" t="s">
        <v>53</v>
      </c>
      <c r="G14" s="466" t="s">
        <v>53</v>
      </c>
      <c r="H14" s="473" t="s">
        <v>53</v>
      </c>
    </row>
    <row r="15" spans="1:8">
      <c r="A15" s="163"/>
      <c r="B15" s="164"/>
      <c r="C15" s="166"/>
      <c r="D15" s="166"/>
      <c r="E15" s="166"/>
      <c r="F15" s="464"/>
      <c r="G15" s="464"/>
      <c r="H15" s="167"/>
    </row>
    <row r="16" spans="1:8">
      <c r="A16" s="439" t="s">
        <v>69</v>
      </c>
      <c r="B16" s="164"/>
      <c r="C16" s="166"/>
      <c r="D16" s="166"/>
      <c r="E16" s="166"/>
      <c r="F16" s="464"/>
      <c r="G16" s="464"/>
      <c r="H16" s="167"/>
    </row>
    <row r="17" spans="1:9">
      <c r="A17" s="440" t="s">
        <v>61</v>
      </c>
      <c r="B17" s="164">
        <v>1656</v>
      </c>
      <c r="C17" s="166">
        <v>1656</v>
      </c>
      <c r="D17" s="166">
        <v>1656</v>
      </c>
      <c r="E17" s="166">
        <f t="shared" ref="E17:E19" si="3">D17-C17</f>
        <v>0</v>
      </c>
      <c r="F17" s="464">
        <f t="shared" ref="F17:G19" si="4">C17*1.10231125</f>
        <v>1825.4274300000002</v>
      </c>
      <c r="G17" s="464">
        <f t="shared" si="4"/>
        <v>1825.4274300000002</v>
      </c>
      <c r="H17" s="465">
        <f t="shared" ref="H17:H18" si="5">E17*1.10231125</f>
        <v>0</v>
      </c>
    </row>
    <row r="18" spans="1:9">
      <c r="A18" s="440" t="s">
        <v>63</v>
      </c>
      <c r="B18" s="404">
        <v>170000</v>
      </c>
      <c r="C18" s="405">
        <v>170000</v>
      </c>
      <c r="D18" s="405">
        <v>170000</v>
      </c>
      <c r="E18" s="405">
        <f>D18-C18</f>
        <v>0</v>
      </c>
      <c r="F18" s="466" t="s">
        <v>53</v>
      </c>
      <c r="G18" s="464">
        <f t="shared" si="4"/>
        <v>187392.91250000001</v>
      </c>
      <c r="H18" s="473">
        <f t="shared" si="5"/>
        <v>0</v>
      </c>
    </row>
    <row r="19" spans="1:9">
      <c r="A19" s="442" t="s">
        <v>64</v>
      </c>
      <c r="B19" s="401">
        <v>192000</v>
      </c>
      <c r="C19" s="402">
        <v>189046</v>
      </c>
      <c r="D19" s="402">
        <v>189046</v>
      </c>
      <c r="E19" s="582">
        <f t="shared" si="3"/>
        <v>0</v>
      </c>
      <c r="F19" s="403">
        <f t="shared" si="4"/>
        <v>208387.53256750002</v>
      </c>
      <c r="G19" s="403">
        <f t="shared" si="4"/>
        <v>208387.53256750002</v>
      </c>
      <c r="H19" s="406">
        <f>E19*1.10231125</f>
        <v>0</v>
      </c>
    </row>
    <row r="20" spans="1:9">
      <c r="A20" s="163"/>
      <c r="B20" s="164"/>
      <c r="C20" s="166"/>
      <c r="D20" s="166"/>
      <c r="E20" s="166"/>
      <c r="F20" s="464"/>
      <c r="G20" s="464"/>
      <c r="H20" s="167"/>
    </row>
    <row r="21" spans="1:9">
      <c r="A21" s="438" t="s">
        <v>65</v>
      </c>
      <c r="B21" s="164"/>
      <c r="C21" s="166"/>
      <c r="D21" s="166"/>
      <c r="E21" s="166"/>
      <c r="F21" s="464"/>
      <c r="G21" s="464"/>
      <c r="H21" s="167"/>
    </row>
    <row r="22" spans="1:9">
      <c r="A22" s="439" t="s">
        <v>244</v>
      </c>
      <c r="B22" s="164">
        <v>137900</v>
      </c>
      <c r="C22" s="166"/>
      <c r="D22" s="166"/>
      <c r="E22" s="166"/>
      <c r="F22" s="464"/>
      <c r="G22" s="464"/>
      <c r="H22" s="167"/>
    </row>
    <row r="23" spans="1:9">
      <c r="A23" s="440" t="s">
        <v>249</v>
      </c>
      <c r="B23" s="164"/>
      <c r="C23" s="407">
        <v>13546</v>
      </c>
      <c r="D23" s="407">
        <v>13546</v>
      </c>
      <c r="E23" s="407">
        <f t="shared" ref="E23:E24" si="6">D23-C23</f>
        <v>0</v>
      </c>
      <c r="F23" s="467">
        <f t="shared" ref="F23:H24" si="7">C23*1.10231125</f>
        <v>14931.908192500001</v>
      </c>
      <c r="G23" s="467">
        <f t="shared" si="7"/>
        <v>14931.908192500001</v>
      </c>
      <c r="H23" s="465">
        <f t="shared" si="7"/>
        <v>0</v>
      </c>
    </row>
    <row r="24" spans="1:9">
      <c r="A24" s="440" t="s">
        <v>245</v>
      </c>
      <c r="B24" s="164"/>
      <c r="C24" s="408">
        <v>117789.76381148165</v>
      </c>
      <c r="D24" s="408">
        <v>117789.76381148165</v>
      </c>
      <c r="E24" s="408">
        <f t="shared" si="6"/>
        <v>0</v>
      </c>
      <c r="F24" s="467">
        <f t="shared" ref="F24:F36" si="8">C24*1.10231125</f>
        <v>129840.98178423911</v>
      </c>
      <c r="G24" s="467">
        <f t="shared" ref="G24:H36" si="9">D24*1.10231125</f>
        <v>129840.98178423911</v>
      </c>
      <c r="H24" s="465">
        <f t="shared" si="7"/>
        <v>0</v>
      </c>
    </row>
    <row r="25" spans="1:9">
      <c r="A25" s="440"/>
      <c r="B25" s="164"/>
      <c r="C25" s="408"/>
      <c r="D25" s="408"/>
      <c r="E25" s="408"/>
      <c r="F25" s="467"/>
      <c r="G25" s="467"/>
      <c r="H25" s="465"/>
    </row>
    <row r="26" spans="1:9">
      <c r="A26" s="439" t="s">
        <v>246</v>
      </c>
      <c r="B26" s="164">
        <v>2000</v>
      </c>
      <c r="C26" s="408"/>
      <c r="D26" s="408"/>
      <c r="E26" s="408"/>
      <c r="F26" s="467"/>
      <c r="G26" s="467"/>
      <c r="H26" s="465"/>
    </row>
    <row r="27" spans="1:9">
      <c r="A27" s="440" t="s">
        <v>249</v>
      </c>
      <c r="B27" s="164"/>
      <c r="C27" s="408">
        <v>0</v>
      </c>
      <c r="D27" s="408">
        <v>0</v>
      </c>
      <c r="E27" s="408">
        <f t="shared" ref="E27:E28" si="10">D27-C27</f>
        <v>0</v>
      </c>
      <c r="F27" s="467">
        <f t="shared" si="8"/>
        <v>0</v>
      </c>
      <c r="G27" s="467">
        <f t="shared" si="9"/>
        <v>0</v>
      </c>
      <c r="H27" s="465">
        <f t="shared" si="9"/>
        <v>0</v>
      </c>
      <c r="I27" s="171"/>
    </row>
    <row r="28" spans="1:9">
      <c r="A28" s="440" t="s">
        <v>245</v>
      </c>
      <c r="B28" s="164"/>
      <c r="C28" s="408">
        <v>0</v>
      </c>
      <c r="D28" s="408">
        <v>0</v>
      </c>
      <c r="E28" s="408">
        <f t="shared" si="10"/>
        <v>0</v>
      </c>
      <c r="F28" s="467">
        <f t="shared" si="8"/>
        <v>0</v>
      </c>
      <c r="G28" s="467">
        <f t="shared" si="9"/>
        <v>0</v>
      </c>
      <c r="H28" s="465">
        <f t="shared" si="9"/>
        <v>0</v>
      </c>
      <c r="I28" s="171"/>
    </row>
    <row r="29" spans="1:9">
      <c r="A29" s="440"/>
      <c r="B29" s="164"/>
      <c r="C29" s="408"/>
      <c r="D29" s="408"/>
      <c r="E29" s="408"/>
      <c r="F29" s="467"/>
      <c r="G29" s="467"/>
      <c r="H29" s="465"/>
    </row>
    <row r="30" spans="1:9">
      <c r="A30" s="439" t="s">
        <v>247</v>
      </c>
      <c r="B30" s="164">
        <v>55250</v>
      </c>
      <c r="C30" s="408"/>
      <c r="D30" s="408"/>
      <c r="E30" s="408"/>
      <c r="F30" s="467"/>
      <c r="G30" s="467"/>
      <c r="H30" s="465"/>
    </row>
    <row r="31" spans="1:9">
      <c r="A31" s="440" t="s">
        <v>249</v>
      </c>
      <c r="B31" s="164"/>
      <c r="C31" s="407">
        <v>5450</v>
      </c>
      <c r="D31" s="407">
        <v>5450</v>
      </c>
      <c r="E31" s="407">
        <f t="shared" ref="E31:E32" si="11">D31-C31</f>
        <v>0</v>
      </c>
      <c r="F31" s="467">
        <f t="shared" si="8"/>
        <v>6007.5963125000007</v>
      </c>
      <c r="G31" s="467">
        <f t="shared" si="9"/>
        <v>6007.5963125000007</v>
      </c>
      <c r="H31" s="465">
        <f t="shared" si="9"/>
        <v>0</v>
      </c>
      <c r="I31" s="171"/>
    </row>
    <row r="32" spans="1:9">
      <c r="A32" s="440" t="s">
        <v>245</v>
      </c>
      <c r="B32" s="164"/>
      <c r="C32" s="408">
        <v>37103.375539557317</v>
      </c>
      <c r="D32" s="408">
        <v>37103.375539557317</v>
      </c>
      <c r="E32" s="408">
        <f t="shared" si="11"/>
        <v>0</v>
      </c>
      <c r="F32" s="467">
        <f t="shared" si="8"/>
        <v>40899.468270228856</v>
      </c>
      <c r="G32" s="467">
        <f t="shared" si="9"/>
        <v>40899.468270228856</v>
      </c>
      <c r="H32" s="465">
        <f t="shared" si="9"/>
        <v>0</v>
      </c>
      <c r="I32" s="171"/>
    </row>
    <row r="33" spans="1:9">
      <c r="A33" s="441"/>
      <c r="B33" s="409"/>
      <c r="C33" s="410"/>
      <c r="D33" s="475"/>
      <c r="E33" s="475"/>
      <c r="F33" s="467"/>
      <c r="G33" s="467"/>
      <c r="H33" s="474"/>
      <c r="I33" s="171"/>
    </row>
    <row r="34" spans="1:9">
      <c r="A34" s="439" t="s">
        <v>248</v>
      </c>
      <c r="B34" s="404">
        <v>6980</v>
      </c>
      <c r="C34" s="411"/>
      <c r="D34" s="411"/>
      <c r="E34" s="411"/>
      <c r="F34" s="467"/>
      <c r="G34" s="467"/>
      <c r="H34" s="465"/>
    </row>
    <row r="35" spans="1:9">
      <c r="A35" s="440" t="s">
        <v>249</v>
      </c>
      <c r="B35" s="404"/>
      <c r="C35" s="411">
        <v>642</v>
      </c>
      <c r="D35" s="411">
        <v>642</v>
      </c>
      <c r="E35" s="411">
        <f t="shared" ref="E35:E36" si="12">D35-C35</f>
        <v>0</v>
      </c>
      <c r="F35" s="467">
        <f t="shared" si="8"/>
        <v>707.68382250000002</v>
      </c>
      <c r="G35" s="467">
        <f t="shared" si="9"/>
        <v>707.68382250000002</v>
      </c>
      <c r="H35" s="465">
        <f t="shared" si="9"/>
        <v>0</v>
      </c>
    </row>
    <row r="36" spans="1:9">
      <c r="A36" s="440" t="s">
        <v>245</v>
      </c>
      <c r="B36" s="404"/>
      <c r="C36" s="411">
        <v>5696</v>
      </c>
      <c r="D36" s="411">
        <v>5696</v>
      </c>
      <c r="E36" s="411">
        <f t="shared" si="12"/>
        <v>0</v>
      </c>
      <c r="F36" s="467">
        <f t="shared" si="8"/>
        <v>6278.7648800000006</v>
      </c>
      <c r="G36" s="467">
        <f t="shared" si="9"/>
        <v>6278.7648800000006</v>
      </c>
      <c r="H36" s="465">
        <f t="shared" si="9"/>
        <v>0</v>
      </c>
    </row>
    <row r="37" spans="1:9">
      <c r="A37" s="440"/>
      <c r="B37" s="404"/>
      <c r="C37" s="405"/>
      <c r="D37" s="405"/>
      <c r="E37" s="405"/>
      <c r="F37" s="466"/>
      <c r="G37" s="466"/>
      <c r="H37" s="167"/>
    </row>
    <row r="38" spans="1:9" ht="16.8">
      <c r="A38" s="442" t="s">
        <v>56</v>
      </c>
      <c r="B38" s="401">
        <f>B22+B26+B30+B34</f>
        <v>202130</v>
      </c>
      <c r="C38" s="412">
        <f t="shared" ref="C38:H38" si="13">SUM(C23:C36)</f>
        <v>180227.13935103896</v>
      </c>
      <c r="D38" s="412">
        <f t="shared" si="13"/>
        <v>180227.13935103896</v>
      </c>
      <c r="E38" s="412">
        <f t="shared" si="13"/>
        <v>0</v>
      </c>
      <c r="F38" s="468">
        <f t="shared" si="13"/>
        <v>198666.40326196796</v>
      </c>
      <c r="G38" s="468">
        <f t="shared" si="13"/>
        <v>198666.40326196796</v>
      </c>
      <c r="H38" s="413">
        <f t="shared" si="13"/>
        <v>0</v>
      </c>
    </row>
    <row r="39" spans="1:9">
      <c r="A39" s="445"/>
      <c r="B39" s="164"/>
      <c r="C39" s="166"/>
      <c r="D39" s="166"/>
      <c r="E39" s="166"/>
      <c r="F39" s="464"/>
      <c r="G39" s="464"/>
      <c r="H39" s="414"/>
    </row>
    <row r="40" spans="1:9" ht="16.8">
      <c r="A40" s="446" t="s">
        <v>93</v>
      </c>
      <c r="B40" s="401">
        <f t="shared" ref="B40:H40" si="14">B9+B19+B38</f>
        <v>1511325</v>
      </c>
      <c r="C40" s="402">
        <f t="shared" si="14"/>
        <v>1396468.139351039</v>
      </c>
      <c r="D40" s="402">
        <f t="shared" si="14"/>
        <v>1396468.139351039</v>
      </c>
      <c r="E40" s="402">
        <f t="shared" si="14"/>
        <v>0</v>
      </c>
      <c r="F40" s="403">
        <f t="shared" si="14"/>
        <v>1539342.540273218</v>
      </c>
      <c r="G40" s="403">
        <f t="shared" si="14"/>
        <v>1539342.540273218</v>
      </c>
      <c r="H40" s="413">
        <f t="shared" si="14"/>
        <v>0</v>
      </c>
      <c r="I40" s="171"/>
    </row>
    <row r="41" spans="1:9">
      <c r="A41" s="445"/>
      <c r="B41" s="164"/>
      <c r="C41" s="415"/>
      <c r="D41" s="415"/>
      <c r="E41" s="415"/>
      <c r="F41" s="469"/>
      <c r="G41" s="469"/>
      <c r="H41" s="414"/>
    </row>
    <row r="42" spans="1:9" ht="19.8">
      <c r="A42" s="439" t="s">
        <v>257</v>
      </c>
      <c r="B42" s="416"/>
      <c r="C42" s="417">
        <v>1501754</v>
      </c>
      <c r="D42" s="417">
        <v>763850</v>
      </c>
      <c r="E42" s="628">
        <f t="shared" ref="E42" si="15">D42-C42</f>
        <v>-737904</v>
      </c>
      <c r="F42" s="470">
        <f t="shared" ref="F42:H44" si="16">C42*1.10231125</f>
        <v>1655400.3289325002</v>
      </c>
      <c r="G42" s="470">
        <f t="shared" si="16"/>
        <v>842000.44831250003</v>
      </c>
      <c r="H42" s="476">
        <f t="shared" si="16"/>
        <v>-813399.88062000007</v>
      </c>
    </row>
    <row r="43" spans="1:9">
      <c r="A43" s="439"/>
      <c r="B43" s="164"/>
      <c r="C43" s="166"/>
      <c r="D43" s="166"/>
      <c r="E43" s="166"/>
      <c r="F43" s="464"/>
      <c r="G43" s="470"/>
      <c r="H43" s="476"/>
    </row>
    <row r="44" spans="1:9" ht="19.8">
      <c r="A44" s="439" t="s">
        <v>259</v>
      </c>
      <c r="B44" s="409"/>
      <c r="C44" s="418">
        <v>317515</v>
      </c>
      <c r="D44" s="418">
        <v>317515</v>
      </c>
      <c r="E44" s="418">
        <f t="shared" ref="E44" si="17">D44-C44</f>
        <v>0</v>
      </c>
      <c r="F44" s="471">
        <f t="shared" si="16"/>
        <v>350000.35654375004</v>
      </c>
      <c r="G44" s="470">
        <f t="shared" si="16"/>
        <v>350000.35654375004</v>
      </c>
      <c r="H44" s="571">
        <f>G44-F44</f>
        <v>0</v>
      </c>
    </row>
    <row r="45" spans="1:9">
      <c r="A45" s="439"/>
      <c r="B45" s="164"/>
      <c r="C45" s="166"/>
      <c r="D45" s="166"/>
      <c r="E45" s="166"/>
      <c r="F45" s="464"/>
      <c r="G45" s="470"/>
      <c r="H45" s="477"/>
    </row>
    <row r="46" spans="1:9">
      <c r="A46" s="439" t="s">
        <v>94</v>
      </c>
      <c r="B46" s="164"/>
      <c r="C46" s="166">
        <v>13608</v>
      </c>
      <c r="D46" s="166">
        <v>40823</v>
      </c>
      <c r="E46" s="166">
        <f t="shared" ref="E46" si="18">D46-C46</f>
        <v>27215</v>
      </c>
      <c r="F46" s="464">
        <v>15000</v>
      </c>
      <c r="G46" s="470">
        <v>45000</v>
      </c>
      <c r="H46" s="477">
        <f>G46-F46</f>
        <v>30000</v>
      </c>
    </row>
    <row r="47" spans="1:9">
      <c r="A47" s="445"/>
      <c r="B47" s="164"/>
      <c r="C47" s="415"/>
      <c r="D47" s="415"/>
      <c r="E47" s="415"/>
      <c r="F47" s="469"/>
      <c r="G47" s="469"/>
      <c r="H47" s="419"/>
    </row>
    <row r="48" spans="1:9" ht="19.8">
      <c r="A48" s="455" t="s">
        <v>258</v>
      </c>
      <c r="B48" s="420"/>
      <c r="C48" s="421">
        <f t="shared" ref="C48:H48" si="19">C40+C42+C44+C46</f>
        <v>3229345.1393510392</v>
      </c>
      <c r="D48" s="421">
        <f t="shared" si="19"/>
        <v>2518656.1393510392</v>
      </c>
      <c r="E48" s="421">
        <f t="shared" si="19"/>
        <v>-710689</v>
      </c>
      <c r="F48" s="472">
        <f t="shared" si="19"/>
        <v>3559743.225749468</v>
      </c>
      <c r="G48" s="472">
        <f t="shared" si="19"/>
        <v>2776343.345129468</v>
      </c>
      <c r="H48" s="572">
        <f t="shared" si="19"/>
        <v>-783399.88062000007</v>
      </c>
    </row>
    <row r="49" spans="1:8" ht="13.8">
      <c r="A49" s="231"/>
      <c r="B49" s="227"/>
      <c r="C49" s="228"/>
      <c r="D49" s="228"/>
      <c r="E49" s="228"/>
      <c r="F49" s="228"/>
      <c r="G49" s="228"/>
      <c r="H49" s="227"/>
    </row>
    <row r="50" spans="1:8" s="172" customFormat="1">
      <c r="A50" s="172" t="s">
        <v>241</v>
      </c>
      <c r="B50" s="59"/>
      <c r="C50" s="168"/>
      <c r="D50" s="168"/>
      <c r="E50" s="168"/>
      <c r="F50" s="168"/>
      <c r="G50" s="168"/>
      <c r="H50" s="165"/>
    </row>
    <row r="51" spans="1:8" s="172" customFormat="1">
      <c r="A51" s="143" t="s">
        <v>251</v>
      </c>
      <c r="B51" s="59"/>
      <c r="C51" s="168"/>
      <c r="D51" s="168"/>
      <c r="E51" s="168"/>
      <c r="F51" s="168"/>
      <c r="G51" s="168"/>
      <c r="H51" s="165"/>
    </row>
    <row r="52" spans="1:8" s="172" customFormat="1">
      <c r="A52" s="143" t="s">
        <v>193</v>
      </c>
      <c r="B52" s="223"/>
      <c r="C52" s="223"/>
      <c r="D52" s="223"/>
      <c r="E52" s="223"/>
      <c r="F52" s="223"/>
      <c r="G52" s="223"/>
      <c r="H52" s="223"/>
    </row>
    <row r="53" spans="1:8" s="172" customFormat="1">
      <c r="A53" s="143" t="s">
        <v>192</v>
      </c>
      <c r="B53" s="47"/>
      <c r="C53" s="47"/>
      <c r="D53" s="47"/>
      <c r="E53" s="47"/>
      <c r="F53" s="47"/>
      <c r="G53" s="47"/>
      <c r="H53" s="47"/>
    </row>
    <row r="54" spans="1:8" s="172" customFormat="1">
      <c r="A54" s="22" t="s">
        <v>191</v>
      </c>
    </row>
    <row r="55" spans="1:8" s="172" customFormat="1"/>
    <row r="56" spans="1:8" s="172" customFormat="1"/>
    <row r="57" spans="1:8" s="172" customFormat="1"/>
    <row r="58" spans="1:8" s="172" customFormat="1"/>
    <row r="59" spans="1:8" s="172" customFormat="1"/>
    <row r="60" spans="1:8" s="172" customFormat="1"/>
    <row r="61" spans="1:8" s="172" customFormat="1"/>
    <row r="62" spans="1:8" s="172" customFormat="1"/>
    <row r="63" spans="1:8" s="172" customFormat="1"/>
    <row r="64" spans="1:8" s="172" customFormat="1"/>
    <row r="65" s="172" customFormat="1"/>
    <row r="66" s="172" customFormat="1"/>
    <row r="67" s="172" customFormat="1"/>
    <row r="68" s="172" customFormat="1"/>
    <row r="69" s="172" customFormat="1"/>
    <row r="70" s="172" customFormat="1"/>
  </sheetData>
  <mergeCells count="2">
    <mergeCell ref="C3:E3"/>
    <mergeCell ref="F3:H3"/>
  </mergeCells>
  <printOptions horizontalCentered="1"/>
  <pageMargins left="0.45" right="0.45" top="0.5" bottom="0.5" header="0.3" footer="0.3"/>
  <pageSetup scale="7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11</vt:i4>
      </vt:variant>
    </vt:vector>
  </HeadingPairs>
  <TitlesOfParts>
    <vt:vector size="22" baseType="lpstr">
      <vt:lpstr>Cover Page </vt:lpstr>
      <vt:lpstr>Table 1 WASDE</vt:lpstr>
      <vt:lpstr>Tab 2 Mexico</vt:lpstr>
      <vt:lpstr>Tab 3 WTO Raw  </vt:lpstr>
      <vt:lpstr>Tab 4 Refined</vt:lpstr>
      <vt:lpstr>Tab 5 FTAs </vt:lpstr>
      <vt:lpstr>Tab 6,7 Re-Export </vt:lpstr>
      <vt:lpstr>Table 8A FY 2018 </vt:lpstr>
      <vt:lpstr>Table 8B FY 2019</vt:lpstr>
      <vt:lpstr>Table 9 Re-Export </vt:lpstr>
      <vt:lpstr>Tab 10 SCP</vt:lpstr>
      <vt:lpstr>'Cover Page '!Print_Area</vt:lpstr>
      <vt:lpstr>'Tab 10 SCP'!Print_Area</vt:lpstr>
      <vt:lpstr>'Tab 2 Mexico'!Print_Area</vt:lpstr>
      <vt:lpstr>'Tab 3 WTO Raw  '!Print_Area</vt:lpstr>
      <vt:lpstr>'Tab 4 Refined'!Print_Area</vt:lpstr>
      <vt:lpstr>'Tab 5 FTAs '!Print_Area</vt:lpstr>
      <vt:lpstr>'Tab 6,7 Re-Export '!Print_Area</vt:lpstr>
      <vt:lpstr>'Table 1 WASDE'!Print_Area</vt:lpstr>
      <vt:lpstr>'Table 8A FY 2018 '!Print_Area</vt:lpstr>
      <vt:lpstr>'Table 8B FY 2019'!Print_Area</vt:lpstr>
      <vt:lpstr>'Table 9 Re-Export '!Print_Area</vt:lpstr>
    </vt:vector>
  </TitlesOfParts>
  <Company>USDA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janisw</dc:creator>
  <cp:lastModifiedBy>Daniel Gil Romero</cp:lastModifiedBy>
  <cp:lastPrinted>2018-09-12T17:33:39Z</cp:lastPrinted>
  <dcterms:created xsi:type="dcterms:W3CDTF">2008-01-25T21:12:54Z</dcterms:created>
  <dcterms:modified xsi:type="dcterms:W3CDTF">2018-10-07T12:29:24Z</dcterms:modified>
</cp:coreProperties>
</file>