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<sst xmlns="http://schemas.openxmlformats.org/spreadsheetml/2006/main" count="193" uniqueCount="59">
  <si>
    <t>kcal/mol</t>
  </si>
  <si>
    <t>Na</t>
  </si>
  <si>
    <t>Vol</t>
  </si>
  <si>
    <t>Reaction by steps</t>
  </si>
  <si>
    <t>Temperatures of reference in kcal/mol</t>
  </si>
  <si>
    <t>Species</t>
  </si>
  <si>
    <t>H</t>
  </si>
  <si>
    <t>G</t>
  </si>
  <si>
    <t>Step</t>
  </si>
  <si>
    <t>Type</t>
  </si>
  <si>
    <t>Specie</t>
  </si>
  <si>
    <t>ΔH</t>
  </si>
  <si>
    <t xml:space="preserve">ΔG </t>
  </si>
  <si>
    <t>Temp</t>
  </si>
  <si>
    <t>Nist</t>
  </si>
  <si>
    <t>kexp</t>
  </si>
  <si>
    <t>Link</t>
  </si>
  <si>
    <t>OH</t>
  </si>
  <si>
    <t>Reactive</t>
  </si>
  <si>
    <t>H2O2</t>
  </si>
  <si>
    <t>-</t>
  </si>
  <si>
    <t>*</t>
  </si>
  <si>
    <t>https://kinetics.nist.gov/kinetics/Detail?id=1986PIT/WES113-133:3</t>
  </si>
  <si>
    <t>water</t>
  </si>
  <si>
    <t>TS</t>
  </si>
  <si>
    <t>TS1</t>
  </si>
  <si>
    <t>https://kinetics.nist.gov/kinetics/Detail?id=2004JIM/GIE1139-1149:4</t>
  </si>
  <si>
    <t>Product</t>
  </si>
  <si>
    <t>https://kinetics.nist.gov/kinetics/Detail?id=2006KAN/TON20312:1</t>
  </si>
  <si>
    <t>HO2</t>
  </si>
  <si>
    <t>https://kinetics.nist.gov/kinetics/Detail?id=1992GON/THE1767-1774:1</t>
  </si>
  <si>
    <t>O2</t>
  </si>
  <si>
    <t>Step 1(*) in 298.15 K we get this value with Arrhenius equation from the link</t>
  </si>
  <si>
    <t>TS2</t>
  </si>
  <si>
    <t>A</t>
  </si>
  <si>
    <t>EA</t>
  </si>
  <si>
    <t>T</t>
  </si>
  <si>
    <t>R</t>
  </si>
  <si>
    <t>exp</t>
  </si>
  <si>
    <t>k</t>
  </si>
  <si>
    <t>TS3</t>
  </si>
  <si>
    <t>TS4</t>
  </si>
  <si>
    <t>H2O</t>
  </si>
  <si>
    <t>Theorical rate constant</t>
  </si>
  <si>
    <t>Sigma</t>
  </si>
  <si>
    <t>Kb (J)</t>
  </si>
  <si>
    <t>T(k)</t>
  </si>
  <si>
    <t>h(Js)</t>
  </si>
  <si>
    <t>DG(cal/mol)</t>
  </si>
  <si>
    <t>R(Latm/kmol)</t>
  </si>
  <si>
    <t>R(cal/molk)</t>
  </si>
  <si>
    <t>cte(kbT/h) freq vib</t>
  </si>
  <si>
    <t>RT</t>
  </si>
  <si>
    <t>exponent</t>
  </si>
  <si>
    <t>kteo</t>
  </si>
  <si>
    <t>Comparison of rate constants</t>
  </si>
  <si>
    <t>comparison of rate constants</t>
  </si>
  <si>
    <t>kcalc/kexp</t>
  </si>
  <si>
    <t>kcalc/teo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</si>
</sst>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6">
    <font>
      <sz val="10.0"/>
      <color rgb="FF000000"/>
      <name val="Arial"/>
    </font>
    <font>
      <name val="Arial"/>
    </font>
    <font>
      <sz val="11.0"/>
      <color rgb="FF1155CC"/>
      <name val="Inconsolata"/>
    </font>
    <font>
      <color theme="1"/>
      <name val="Arial"/>
    </font>
    <font/>
    <font>
      <b/>
      <color rgb="FFFFFFFF"/>
      <name val="Arial"/>
    </font>
    <font>
      <b/>
    </font>
    <font>
      <sz val="12.0"/>
      <color rgb="FF000000"/>
      <name val="Arial"/>
    </font>
    <font>
      <b/>
      <color theme="1"/>
      <name val="Arial"/>
    </font>
    <font>
      <u/>
      <color rgb="FF1155CC"/>
      <name val="Arial"/>
    </font>
    <font>
      <color rgb="FFFFFFFF"/>
      <name val="Arial"/>
    </font>
    <font>
      <u/>
      <color rgb="FF1155CC"/>
      <name val="Arial"/>
    </font>
    <font>
      <b/>
      <name val="Arial"/>
    </font>
    <font>
      <sz val="11.0"/>
      <color rgb="FF202122"/>
      <name val="Arial"/>
    </font>
    <font>
      <sz val="11.0"/>
      <color rgb="FF202122"/>
      <name val="Sans-serif"/>
    </font>
    <font>
      <b/>
      <color rgb="FFFFFFFF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9F9F9"/>
        <bgColor rgb="FFF9F9F9"/>
      </patternFill>
    </fill>
    <fill>
      <patternFill patternType="solid">
        <fgColor rgb="FFF8F9FA"/>
        <bgColor rgb="FFF8F9FA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3" numFmtId="0" xfId="0" applyAlignment="1" applyBorder="1" applyFont="1">
      <alignment horizontal="center" vertical="bottom"/>
    </xf>
    <xf borderId="0" fillId="0" fontId="3" numFmtId="0" xfId="0" applyAlignment="1" applyFont="1">
      <alignment readingOrder="0" vertical="bottom"/>
    </xf>
    <xf borderId="2" fillId="0" fontId="1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readingOrder="0"/>
    </xf>
    <xf borderId="1" fillId="3" fontId="5" numFmtId="0" xfId="0" applyAlignment="1" applyBorder="1" applyFill="1" applyFont="1">
      <alignment horizontal="center" readingOrder="0" vertical="bottom"/>
    </xf>
    <xf borderId="1" fillId="3" fontId="5" numFmtId="0" xfId="0" applyAlignment="1" applyBorder="1" applyFont="1">
      <alignment horizontal="center" vertical="bottom"/>
    </xf>
    <xf borderId="0" fillId="3" fontId="5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1" fillId="0" fontId="4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right" readingOrder="0"/>
    </xf>
    <xf borderId="1" fillId="0" fontId="1" numFmtId="0" xfId="0" applyAlignment="1" applyBorder="1" applyFont="1">
      <alignment horizontal="center" vertical="bottom"/>
    </xf>
    <xf borderId="1" fillId="2" fontId="7" numFmtId="4" xfId="0" applyAlignment="1" applyBorder="1" applyFont="1" applyNumberFormat="1">
      <alignment horizontal="center" vertical="bottom"/>
    </xf>
    <xf borderId="1" fillId="0" fontId="7" numFmtId="11" xfId="0" applyAlignment="1" applyBorder="1" applyFont="1" applyNumberFormat="1">
      <alignment horizontal="center" vertical="bottom"/>
    </xf>
    <xf borderId="1" fillId="0" fontId="8" numFmtId="11" xfId="0" applyAlignment="1" applyBorder="1" applyFont="1" applyNumberFormat="1">
      <alignment horizontal="center" vertical="bottom"/>
    </xf>
    <xf borderId="1" fillId="0" fontId="9" numFmtId="0" xfId="0" applyAlignment="1" applyBorder="1" applyFont="1">
      <alignment horizontal="center" shrinkToFit="0" vertical="bottom" wrapText="0"/>
    </xf>
    <xf borderId="4" fillId="0" fontId="4" numFmtId="0" xfId="0" applyBorder="1" applyFont="1"/>
    <xf borderId="0" fillId="0" fontId="6" numFmtId="0" xfId="0" applyAlignment="1" applyFont="1">
      <alignment horizontal="right"/>
    </xf>
    <xf borderId="1" fillId="2" fontId="7" numFmtId="11" xfId="0" applyAlignment="1" applyBorder="1" applyFont="1" applyNumberFormat="1">
      <alignment horizontal="center" vertical="bottom"/>
    </xf>
    <xf borderId="5" fillId="0" fontId="4" numFmtId="0" xfId="0" applyBorder="1" applyFont="1"/>
    <xf borderId="1" fillId="0" fontId="3" numFmtId="0" xfId="0" applyAlignment="1" applyBorder="1" applyFont="1">
      <alignment horizontal="center"/>
    </xf>
    <xf borderId="1" fillId="0" fontId="1" numFmtId="4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/>
    </xf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1" fillId="3" fontId="10" numFmtId="0" xfId="0" applyAlignment="1" applyBorder="1" applyFont="1">
      <alignment horizontal="center" vertical="bottom"/>
    </xf>
    <xf borderId="1" fillId="3" fontId="10" numFmtId="0" xfId="0" applyAlignment="1" applyBorder="1" applyFont="1">
      <alignment horizontal="center" vertical="bottom"/>
    </xf>
    <xf borderId="6" fillId="3" fontId="10" numFmtId="0" xfId="0" applyAlignment="1" applyBorder="1" applyFont="1">
      <alignment horizontal="center" vertical="bottom"/>
    </xf>
    <xf borderId="1" fillId="0" fontId="7" numFmtId="11" xfId="0" applyAlignment="1" applyBorder="1" applyFont="1" applyNumberFormat="1">
      <alignment horizontal="center" readingOrder="0" vertical="bottom"/>
    </xf>
    <xf borderId="1" fillId="0" fontId="1" numFmtId="4" xfId="0" applyAlignment="1" applyBorder="1" applyFont="1" applyNumberFormat="1">
      <alignment horizontal="center" readingOrder="0" vertical="bottom"/>
    </xf>
    <xf borderId="1" fillId="0" fontId="1" numFmtId="11" xfId="0" applyAlignment="1" applyBorder="1" applyFont="1" applyNumberFormat="1">
      <alignment horizontal="center" readingOrder="0" vertical="bottom"/>
    </xf>
    <xf borderId="5" fillId="0" fontId="1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left" readingOrder="0" vertical="bottom"/>
    </xf>
    <xf borderId="0" fillId="2" fontId="7" numFmtId="4" xfId="0" applyAlignment="1" applyFont="1" applyNumberFormat="1">
      <alignment horizontal="center" vertical="bottom"/>
    </xf>
    <xf borderId="0" fillId="2" fontId="7" numFmtId="11" xfId="0" applyAlignment="1" applyFont="1" applyNumberFormat="1">
      <alignment horizontal="center" vertical="bottom"/>
    </xf>
    <xf borderId="0" fillId="0" fontId="12" numFmtId="11" xfId="0" applyAlignment="1" applyFont="1" applyNumberFormat="1">
      <alignment horizontal="center" vertical="bottom"/>
    </xf>
    <xf borderId="0" fillId="3" fontId="5" numFmtId="0" xfId="0" applyAlignment="1" applyFont="1">
      <alignment horizontal="center" readingOrder="0" vertical="bottom"/>
    </xf>
    <xf borderId="0" fillId="3" fontId="5" numFmtId="0" xfId="0" applyAlignment="1" applyFont="1">
      <alignment horizontal="center" vertical="bottom"/>
    </xf>
    <xf borderId="0" fillId="3" fontId="5" numFmtId="4" xfId="0" applyAlignment="1" applyFont="1" applyNumberFormat="1">
      <alignment horizontal="center" vertical="bottom"/>
    </xf>
    <xf borderId="0" fillId="3" fontId="5" numFmtId="11" xfId="0" applyAlignment="1" applyFont="1" applyNumberFormat="1">
      <alignment horizontal="center" vertical="bottom"/>
    </xf>
    <xf borderId="0" fillId="2" fontId="5" numFmtId="0" xfId="0" applyAlignment="1" applyFont="1">
      <alignment horizontal="center" vertical="bottom"/>
    </xf>
    <xf borderId="1" fillId="4" fontId="13" numFmtId="11" xfId="0" applyAlignment="1" applyBorder="1" applyFill="1" applyFont="1" applyNumberFormat="1">
      <alignment horizontal="center" vertical="bottom"/>
    </xf>
    <xf borderId="1" fillId="0" fontId="1" numFmtId="11" xfId="0" applyAlignment="1" applyBorder="1" applyFont="1" applyNumberFormat="1">
      <alignment horizontal="center" vertical="bottom"/>
    </xf>
    <xf borderId="1" fillId="5" fontId="14" numFmtId="0" xfId="0" applyAlignment="1" applyBorder="1" applyFill="1" applyFont="1">
      <alignment horizontal="center" vertical="bottom"/>
    </xf>
    <xf borderId="1" fillId="0" fontId="3" numFmtId="11" xfId="0" applyAlignment="1" applyBorder="1" applyFont="1" applyNumberFormat="1">
      <alignment horizontal="center" vertical="bottom"/>
    </xf>
    <xf borderId="1" fillId="0" fontId="3" numFmtId="164" xfId="0" applyAlignment="1" applyBorder="1" applyFont="1" applyNumberFormat="1">
      <alignment horizontal="center" vertical="bottom"/>
    </xf>
    <xf borderId="0" fillId="0" fontId="3" numFmtId="11" xfId="0" applyAlignment="1" applyFont="1" applyNumberFormat="1">
      <alignment vertical="bottom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1" fillId="0" fontId="3" numFmtId="164" xfId="0" applyAlignment="1" applyBorder="1" applyFont="1" applyNumberFormat="1">
      <alignment horizontal="center"/>
    </xf>
    <xf borderId="1" fillId="0" fontId="3" numFmtId="2" xfId="0" applyAlignment="1" applyBorder="1" applyFont="1" applyNumberFormat="1">
      <alignment horizontal="center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horizontal="center" readingOrder="0" vertical="bottom"/>
    </xf>
    <xf borderId="0" fillId="0" fontId="15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inetics.nist.gov/kinetics/Detail?id=1986PIT/WES113-133:3" TargetMode="External"/><Relationship Id="rId2" Type="http://schemas.openxmlformats.org/officeDocument/2006/relationships/hyperlink" Target="https://kinetics.nist.gov/kinetics/Detail?id=2004JIM/GIE1139-1149:4" TargetMode="External"/><Relationship Id="rId3" Type="http://schemas.openxmlformats.org/officeDocument/2006/relationships/hyperlink" Target="https://kinetics.nist.gov/kinetics/Detail?id=2006KAN/TON20312:1" TargetMode="External"/><Relationship Id="rId4" Type="http://schemas.openxmlformats.org/officeDocument/2006/relationships/hyperlink" Target="https://kinetics.nist.gov/kinetics/Detail?id=1992GON/THE1767-1774:1" TargetMode="External"/><Relationship Id="rId5" Type="http://schemas.openxmlformats.org/officeDocument/2006/relationships/hyperlink" Target="https://kinetics.nist.gov/kinetics/Detail?id=1986PIT/WES113-133:3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F1" s="1" t="s">
        <v>0</v>
      </c>
      <c r="G1" s="2">
        <v>627.5094740631</v>
      </c>
      <c r="N1" s="3" t="s">
        <v>1</v>
      </c>
      <c r="O1" s="4">
        <v>6.02214076E23</v>
      </c>
      <c r="P1" s="3" t="s">
        <v>2</v>
      </c>
      <c r="Q1" s="5">
        <v>0.001</v>
      </c>
    </row>
    <row r="2">
      <c r="F2" s="6" t="s">
        <v>3</v>
      </c>
      <c r="G2" s="7"/>
      <c r="H2" s="8"/>
      <c r="I2" s="9"/>
      <c r="N2" s="10" t="s">
        <v>4</v>
      </c>
    </row>
    <row r="3">
      <c r="B3" s="11" t="s">
        <v>5</v>
      </c>
      <c r="C3" s="11" t="s">
        <v>6</v>
      </c>
      <c r="D3" s="12" t="s">
        <v>7</v>
      </c>
      <c r="F3" s="11" t="s">
        <v>8</v>
      </c>
      <c r="G3" s="13" t="s">
        <v>9</v>
      </c>
      <c r="H3" s="11" t="s">
        <v>10</v>
      </c>
      <c r="I3" s="11" t="s">
        <v>6</v>
      </c>
      <c r="J3" s="11" t="s">
        <v>11</v>
      </c>
      <c r="K3" s="12" t="s">
        <v>7</v>
      </c>
      <c r="L3" s="11" t="s">
        <v>12</v>
      </c>
      <c r="N3" s="11" t="s">
        <v>13</v>
      </c>
      <c r="O3" s="11" t="s">
        <v>8</v>
      </c>
      <c r="P3" s="12" t="s">
        <v>14</v>
      </c>
      <c r="Q3" s="11" t="s">
        <v>15</v>
      </c>
      <c r="R3" s="11" t="s">
        <v>16</v>
      </c>
      <c r="T3" s="14"/>
    </row>
    <row r="4">
      <c r="B4" s="15" t="s">
        <v>17</v>
      </c>
      <c r="C4" s="15">
        <v>-75.689864</v>
      </c>
      <c r="D4" s="16">
        <v>-75.710097</v>
      </c>
      <c r="F4" s="17">
        <v>1.0</v>
      </c>
      <c r="G4" s="16" t="s">
        <v>18</v>
      </c>
      <c r="H4" s="18" t="s">
        <v>19</v>
      </c>
      <c r="I4" s="16">
        <v>-151.457617</v>
      </c>
      <c r="J4" s="15" t="s">
        <v>20</v>
      </c>
      <c r="K4" s="16">
        <v>-151.483947</v>
      </c>
      <c r="L4" s="19" t="s">
        <v>20</v>
      </c>
      <c r="M4" s="20" t="s">
        <v>21</v>
      </c>
      <c r="N4" s="21">
        <v>1000.0</v>
      </c>
      <c r="O4" s="22">
        <v>1.0</v>
      </c>
      <c r="P4" s="23">
        <v>6.72E-12</v>
      </c>
      <c r="Q4" s="24">
        <f t="shared" ref="Q4:Q7" si="1">P4*$O$1*$Q$1</f>
        <v>4046878591</v>
      </c>
      <c r="R4" s="25" t="s">
        <v>22</v>
      </c>
    </row>
    <row r="5">
      <c r="B5" s="15" t="s">
        <v>23</v>
      </c>
      <c r="C5" s="15">
        <v>-76.369549</v>
      </c>
      <c r="D5" s="16">
        <v>-76.390966</v>
      </c>
      <c r="F5" s="26"/>
      <c r="G5" s="16" t="s">
        <v>24</v>
      </c>
      <c r="H5" s="18" t="s">
        <v>25</v>
      </c>
      <c r="I5" s="16">
        <v>-151.444969</v>
      </c>
      <c r="J5" s="5">
        <f>(I5-I4)*$G$1</f>
        <v>7.936739828</v>
      </c>
      <c r="K5" s="16">
        <v>-151.470248</v>
      </c>
      <c r="L5" s="5">
        <f>(K5-K4)*$G$1</f>
        <v>8.596252285</v>
      </c>
      <c r="M5" s="27"/>
      <c r="N5" s="21">
        <v>298.0</v>
      </c>
      <c r="O5" s="22">
        <v>2.0</v>
      </c>
      <c r="P5" s="28">
        <v>2.0E-12</v>
      </c>
      <c r="Q5" s="24">
        <f t="shared" si="1"/>
        <v>1204428152</v>
      </c>
      <c r="R5" s="25" t="s">
        <v>26</v>
      </c>
    </row>
    <row r="6">
      <c r="B6" s="15" t="s">
        <v>19</v>
      </c>
      <c r="C6" s="15">
        <v>-151.457617</v>
      </c>
      <c r="D6" s="16">
        <v>-151.483947</v>
      </c>
      <c r="F6" s="29"/>
      <c r="G6" s="16" t="s">
        <v>27</v>
      </c>
      <c r="H6" s="16" t="s">
        <v>17</v>
      </c>
      <c r="I6" s="16">
        <v>-75.689864</v>
      </c>
      <c r="J6" s="5">
        <f>(I5-2*I6)*$G$1</f>
        <v>-40.9393456</v>
      </c>
      <c r="K6" s="16">
        <v>-75.710097</v>
      </c>
      <c r="L6" s="30">
        <f>(K5-2*K6)*$G$1</f>
        <v>-31.40935921</v>
      </c>
      <c r="M6" s="27"/>
      <c r="N6" s="21">
        <v>300.0</v>
      </c>
      <c r="O6" s="31">
        <v>3.0</v>
      </c>
      <c r="P6" s="23">
        <v>1.77E-12</v>
      </c>
      <c r="Q6" s="24">
        <f t="shared" si="1"/>
        <v>1065918915</v>
      </c>
      <c r="R6" s="25" t="s">
        <v>28</v>
      </c>
    </row>
    <row r="7">
      <c r="B7" s="15" t="s">
        <v>29</v>
      </c>
      <c r="C7" s="15">
        <v>-150.827541</v>
      </c>
      <c r="D7" s="16">
        <v>-150.853489</v>
      </c>
      <c r="F7" s="32"/>
      <c r="G7" s="33"/>
      <c r="H7" s="32"/>
      <c r="I7" s="32"/>
      <c r="J7" s="32"/>
      <c r="K7" s="32"/>
      <c r="L7" s="32"/>
      <c r="M7" s="27"/>
      <c r="N7" s="21">
        <v>300.0</v>
      </c>
      <c r="O7" s="21">
        <v>4.0</v>
      </c>
      <c r="P7" s="23">
        <v>8.55E-11</v>
      </c>
      <c r="Q7" s="24">
        <f t="shared" si="1"/>
        <v>51489303498</v>
      </c>
      <c r="R7" s="25" t="s">
        <v>30</v>
      </c>
    </row>
    <row r="8">
      <c r="B8" s="15" t="s">
        <v>31</v>
      </c>
      <c r="C8" s="15">
        <v>-150.19732</v>
      </c>
      <c r="D8" s="16">
        <v>-150.219539</v>
      </c>
      <c r="F8" s="11" t="s">
        <v>8</v>
      </c>
      <c r="G8" s="13" t="s">
        <v>9</v>
      </c>
      <c r="H8" s="11" t="s">
        <v>10</v>
      </c>
      <c r="I8" s="11" t="s">
        <v>6</v>
      </c>
      <c r="J8" s="11" t="s">
        <v>11</v>
      </c>
      <c r="K8" s="12" t="s">
        <v>7</v>
      </c>
      <c r="L8" s="11" t="s">
        <v>12</v>
      </c>
      <c r="M8" s="27"/>
    </row>
    <row r="9">
      <c r="B9" s="15" t="s">
        <v>25</v>
      </c>
      <c r="C9" s="15">
        <v>-151.444969</v>
      </c>
      <c r="D9" s="16">
        <v>-151.470248</v>
      </c>
      <c r="F9" s="34">
        <v>2.0</v>
      </c>
      <c r="G9" s="16" t="s">
        <v>18</v>
      </c>
      <c r="H9" s="18" t="s">
        <v>19</v>
      </c>
      <c r="I9" s="16">
        <v>-151.457617</v>
      </c>
      <c r="J9" s="15" t="s">
        <v>20</v>
      </c>
      <c r="K9" s="16">
        <v>-151.483947</v>
      </c>
      <c r="L9" s="19" t="s">
        <v>20</v>
      </c>
      <c r="M9" s="27"/>
      <c r="N9" s="35" t="s">
        <v>32</v>
      </c>
      <c r="O9" s="36"/>
      <c r="P9" s="32"/>
      <c r="Q9" s="32"/>
      <c r="R9" s="32"/>
      <c r="S9" s="32"/>
      <c r="T9" s="32"/>
    </row>
    <row r="10">
      <c r="B10" s="15" t="s">
        <v>33</v>
      </c>
      <c r="C10" s="15">
        <v>-227.150384</v>
      </c>
      <c r="D10" s="16">
        <v>-227.183337</v>
      </c>
      <c r="F10" s="26"/>
      <c r="G10" s="16" t="s">
        <v>18</v>
      </c>
      <c r="H10" s="16" t="s">
        <v>17</v>
      </c>
      <c r="I10" s="16">
        <v>-75.689864</v>
      </c>
      <c r="J10" s="15" t="s">
        <v>20</v>
      </c>
      <c r="K10" s="16">
        <v>-75.710097</v>
      </c>
      <c r="L10" s="19" t="s">
        <v>20</v>
      </c>
      <c r="M10" s="27"/>
      <c r="N10" s="37" t="s">
        <v>34</v>
      </c>
      <c r="O10" s="37" t="s">
        <v>35</v>
      </c>
      <c r="P10" s="38" t="s">
        <v>36</v>
      </c>
      <c r="Q10" s="38" t="s">
        <v>37</v>
      </c>
      <c r="R10" s="38" t="s">
        <v>38</v>
      </c>
      <c r="S10" s="39" t="s">
        <v>39</v>
      </c>
      <c r="T10" s="14"/>
    </row>
    <row r="11">
      <c r="B11" s="15" t="s">
        <v>40</v>
      </c>
      <c r="C11" s="15">
        <v>-301.658054</v>
      </c>
      <c r="D11" s="16">
        <v>-301.694648</v>
      </c>
      <c r="F11" s="26"/>
      <c r="G11" s="16" t="s">
        <v>24</v>
      </c>
      <c r="H11" s="18" t="s">
        <v>33</v>
      </c>
      <c r="I11" s="16">
        <v>-227.150384</v>
      </c>
      <c r="J11" s="5">
        <f>(I11-(I9+I10))</f>
        <v>-0.002903</v>
      </c>
      <c r="K11" s="16">
        <v>-227.183337</v>
      </c>
      <c r="L11" s="5">
        <f>(K11-(K9+K10))*$G$1</f>
        <v>6.718743939</v>
      </c>
      <c r="M11" s="20" t="s">
        <v>21</v>
      </c>
      <c r="N11" s="40">
        <v>1.0E10</v>
      </c>
      <c r="O11" s="41">
        <v>7520.0</v>
      </c>
      <c r="P11" s="42">
        <v>298.15</v>
      </c>
      <c r="Q11" s="42">
        <v>8.314462</v>
      </c>
      <c r="R11" s="19">
        <v>0.04814518958</v>
      </c>
      <c r="S11" s="42">
        <v>4.81E8</v>
      </c>
      <c r="T11" s="43" t="s">
        <v>22</v>
      </c>
    </row>
    <row r="12">
      <c r="B12" s="15" t="s">
        <v>41</v>
      </c>
      <c r="C12" s="15">
        <v>-226.527675</v>
      </c>
      <c r="D12" s="16">
        <v>-226.560349</v>
      </c>
      <c r="F12" s="26"/>
      <c r="G12" s="16" t="s">
        <v>27</v>
      </c>
      <c r="H12" s="16" t="s">
        <v>29</v>
      </c>
      <c r="I12" s="16">
        <v>-150.827541</v>
      </c>
      <c r="J12" s="15" t="s">
        <v>20</v>
      </c>
      <c r="K12" s="16">
        <v>-150.853489</v>
      </c>
      <c r="L12" s="15" t="s">
        <v>20</v>
      </c>
    </row>
    <row r="13">
      <c r="F13" s="29"/>
      <c r="G13" s="16" t="s">
        <v>27</v>
      </c>
      <c r="H13" s="16" t="s">
        <v>42</v>
      </c>
      <c r="I13" s="16">
        <v>-76.369549</v>
      </c>
      <c r="J13" s="5">
        <f>((I12+I13)-I11)*$G$1</f>
        <v>-29.3084575</v>
      </c>
      <c r="K13" s="16">
        <v>-76.390966</v>
      </c>
      <c r="L13" s="30">
        <f>((K12+K13)-K11)*$G$1</f>
        <v>-38.35212404</v>
      </c>
      <c r="N13" s="44" t="s">
        <v>43</v>
      </c>
      <c r="O13" s="45"/>
      <c r="P13" s="46"/>
      <c r="Q13" s="47"/>
    </row>
    <row r="14">
      <c r="N14" s="48" t="s">
        <v>8</v>
      </c>
      <c r="O14" s="49" t="s">
        <v>44</v>
      </c>
      <c r="P14" s="50" t="s">
        <v>45</v>
      </c>
      <c r="Q14" s="51" t="s">
        <v>46</v>
      </c>
      <c r="R14" s="51" t="s">
        <v>47</v>
      </c>
      <c r="S14" s="49" t="s">
        <v>48</v>
      </c>
      <c r="T14" s="49" t="s">
        <v>49</v>
      </c>
      <c r="U14" s="49" t="s">
        <v>50</v>
      </c>
      <c r="V14" s="49" t="s">
        <v>51</v>
      </c>
      <c r="W14" s="49" t="s">
        <v>52</v>
      </c>
      <c r="X14" s="49" t="s">
        <v>53</v>
      </c>
      <c r="Y14" s="48" t="s">
        <v>54</v>
      </c>
      <c r="Z14" s="52"/>
    </row>
    <row r="15">
      <c r="F15" s="11" t="s">
        <v>8</v>
      </c>
      <c r="G15" s="13" t="s">
        <v>9</v>
      </c>
      <c r="H15" s="11" t="s">
        <v>10</v>
      </c>
      <c r="I15" s="11" t="s">
        <v>6</v>
      </c>
      <c r="J15" s="11" t="s">
        <v>11</v>
      </c>
      <c r="K15" s="12" t="s">
        <v>7</v>
      </c>
      <c r="L15" s="11" t="s">
        <v>12</v>
      </c>
      <c r="N15" s="21">
        <v>1.0</v>
      </c>
      <c r="O15" s="21">
        <v>1.0</v>
      </c>
      <c r="P15" s="53">
        <v>1.3806488E-23</v>
      </c>
      <c r="Q15" s="54">
        <v>298.15</v>
      </c>
      <c r="R15" s="54">
        <v>6.62607015E-34</v>
      </c>
      <c r="S15" s="5">
        <f>L5*1000</f>
        <v>8596.252285</v>
      </c>
      <c r="T15" s="55">
        <v>0.08205736608096</v>
      </c>
      <c r="U15" s="21">
        <v>1.987</v>
      </c>
      <c r="V15" s="56">
        <f t="shared" ref="V15:V18" si="2">(P15*Q15)/R15</f>
        <v>6212437091690</v>
      </c>
      <c r="W15" s="56">
        <f t="shared" ref="W15:W18" si="3">Q15*T15</f>
        <v>24.4654037</v>
      </c>
      <c r="X15" s="57">
        <f t="shared" ref="X15:X18" si="4">EXP(-S15/(U15*Q15))</f>
        <v>0.0000004991782013</v>
      </c>
      <c r="Y15" s="56">
        <f t="shared" ref="Y15:Y18" si="5">V15*W15*X15*O15</f>
        <v>75869985.69</v>
      </c>
      <c r="Z15" s="58"/>
    </row>
    <row r="16">
      <c r="F16" s="34">
        <v>3.0</v>
      </c>
      <c r="G16" s="16" t="s">
        <v>18</v>
      </c>
      <c r="H16" s="16" t="s">
        <v>29</v>
      </c>
      <c r="I16" s="16">
        <v>-150.827541</v>
      </c>
      <c r="J16" s="15" t="s">
        <v>20</v>
      </c>
      <c r="K16" s="16">
        <v>-150.853489</v>
      </c>
      <c r="L16" s="15" t="s">
        <v>20</v>
      </c>
      <c r="N16" s="19">
        <v>2.0</v>
      </c>
      <c r="O16" s="21">
        <v>1.0</v>
      </c>
      <c r="P16" s="53">
        <v>1.3806488E-23</v>
      </c>
      <c r="Q16" s="54">
        <v>298.15</v>
      </c>
      <c r="R16" s="54">
        <v>6.62607015E-34</v>
      </c>
      <c r="S16" s="5">
        <f>L11*1000</f>
        <v>6718.743939</v>
      </c>
      <c r="T16" s="55">
        <v>0.08205736608096</v>
      </c>
      <c r="U16" s="21">
        <v>1.987</v>
      </c>
      <c r="V16" s="56">
        <f t="shared" si="2"/>
        <v>6212437091690</v>
      </c>
      <c r="W16" s="56">
        <f t="shared" si="3"/>
        <v>24.4654037</v>
      </c>
      <c r="X16" s="57">
        <f t="shared" si="4"/>
        <v>0.00001187463454</v>
      </c>
      <c r="Y16" s="56">
        <f t="shared" si="5"/>
        <v>1804823107</v>
      </c>
      <c r="Z16" s="58"/>
    </row>
    <row r="17">
      <c r="F17" s="26"/>
      <c r="G17" s="16" t="s">
        <v>24</v>
      </c>
      <c r="H17" s="18" t="s">
        <v>40</v>
      </c>
      <c r="I17" s="16">
        <v>-301.658054</v>
      </c>
      <c r="J17" s="5">
        <f>(I17-2*I16)*$G$1</f>
        <v>-1.864958157</v>
      </c>
      <c r="K17" s="16">
        <v>-301.694648</v>
      </c>
      <c r="L17" s="5">
        <f>(K17-2*K16)*$G$1</f>
        <v>7.737191815</v>
      </c>
      <c r="N17" s="21">
        <v>3.0</v>
      </c>
      <c r="O17" s="21">
        <v>1.0</v>
      </c>
      <c r="P17" s="53">
        <v>1.3806488E-23</v>
      </c>
      <c r="Q17" s="54">
        <v>298.15</v>
      </c>
      <c r="R17" s="54">
        <v>6.62607015E-34</v>
      </c>
      <c r="S17" s="5">
        <f>L17*1000</f>
        <v>7737.191815</v>
      </c>
      <c r="T17" s="55">
        <v>0.08205736608096</v>
      </c>
      <c r="U17" s="21">
        <v>1.987</v>
      </c>
      <c r="V17" s="56">
        <f t="shared" si="2"/>
        <v>6212437091690</v>
      </c>
      <c r="W17" s="56">
        <f t="shared" si="3"/>
        <v>24.4654037</v>
      </c>
      <c r="X17" s="57">
        <f t="shared" si="4"/>
        <v>0.000002128217633</v>
      </c>
      <c r="Y17" s="56">
        <f t="shared" si="5"/>
        <v>323467332.8</v>
      </c>
    </row>
    <row r="18">
      <c r="F18" s="26"/>
      <c r="G18" s="16" t="s">
        <v>27</v>
      </c>
      <c r="H18" s="18" t="s">
        <v>19</v>
      </c>
      <c r="I18" s="16">
        <v>-151.457617</v>
      </c>
      <c r="J18" s="15" t="s">
        <v>20</v>
      </c>
      <c r="K18" s="16">
        <v>-151.483947</v>
      </c>
      <c r="L18" s="19" t="s">
        <v>20</v>
      </c>
      <c r="N18" s="19">
        <v>4.0</v>
      </c>
      <c r="O18" s="21">
        <v>1.0</v>
      </c>
      <c r="P18" s="53">
        <v>1.3806488E-23</v>
      </c>
      <c r="Q18" s="54">
        <v>298.15</v>
      </c>
      <c r="R18" s="54">
        <v>6.62607015E-34</v>
      </c>
      <c r="S18" s="5">
        <f>L24*1000</f>
        <v>2031.248168</v>
      </c>
      <c r="T18" s="55">
        <v>0.08205736608096</v>
      </c>
      <c r="U18" s="21">
        <v>1.987</v>
      </c>
      <c r="V18" s="56">
        <f t="shared" si="2"/>
        <v>6212437091690</v>
      </c>
      <c r="W18" s="56">
        <f t="shared" si="3"/>
        <v>24.4654037</v>
      </c>
      <c r="X18" s="57">
        <f t="shared" si="4"/>
        <v>0.03242886167</v>
      </c>
      <c r="Y18" s="56">
        <f t="shared" si="5"/>
        <v>4928855596060</v>
      </c>
    </row>
    <row r="19">
      <c r="F19" s="29"/>
      <c r="G19" s="16" t="s">
        <v>27</v>
      </c>
      <c r="H19" s="16" t="s">
        <v>31</v>
      </c>
      <c r="I19" s="16">
        <v>-150.19732</v>
      </c>
      <c r="J19" s="5">
        <f>((I18+I19)-I17)*$G$1</f>
        <v>1.955947031</v>
      </c>
      <c r="K19" s="16">
        <v>-150.219539</v>
      </c>
      <c r="L19" s="30">
        <f>((K18+K19)-K17)*$G$1</f>
        <v>-5.545928732</v>
      </c>
      <c r="N19" s="14"/>
    </row>
    <row r="20">
      <c r="F20" s="59"/>
      <c r="G20" s="60"/>
      <c r="H20" s="60"/>
      <c r="I20" s="60"/>
      <c r="J20" s="9"/>
      <c r="K20" s="60"/>
      <c r="L20" s="32"/>
      <c r="N20" s="3" t="s">
        <v>55</v>
      </c>
    </row>
    <row r="21">
      <c r="F21" s="11" t="s">
        <v>8</v>
      </c>
      <c r="G21" s="13" t="s">
        <v>9</v>
      </c>
      <c r="H21" s="11" t="s">
        <v>10</v>
      </c>
      <c r="I21" s="11" t="s">
        <v>6</v>
      </c>
      <c r="J21" s="11" t="s">
        <v>11</v>
      </c>
      <c r="K21" s="12" t="s">
        <v>7</v>
      </c>
      <c r="L21" s="11" t="s">
        <v>12</v>
      </c>
      <c r="N21" s="48" t="s">
        <v>56</v>
      </c>
      <c r="O21" s="11" t="s">
        <v>15</v>
      </c>
      <c r="P21" s="48" t="s">
        <v>57</v>
      </c>
      <c r="Q21" s="48" t="s">
        <v>58</v>
      </c>
    </row>
    <row r="22">
      <c r="F22" s="34">
        <v>4.0</v>
      </c>
      <c r="G22" s="16" t="s">
        <v>18</v>
      </c>
      <c r="H22" s="16" t="s">
        <v>29</v>
      </c>
      <c r="I22" s="16">
        <v>-150.827541</v>
      </c>
      <c r="J22" s="15" t="s">
        <v>20</v>
      </c>
      <c r="K22" s="16">
        <v>-150.853489</v>
      </c>
      <c r="L22" s="15" t="s">
        <v>20</v>
      </c>
      <c r="N22" s="56">
        <v>7.586998569380969E7</v>
      </c>
      <c r="O22" s="42">
        <v>4.81E8</v>
      </c>
      <c r="P22" s="61">
        <f t="shared" ref="P22:P25" si="6">N22/O22</f>
        <v>0.157733858</v>
      </c>
      <c r="Q22" s="62">
        <f t="shared" ref="Q22:Q25" si="7">O22/N22</f>
        <v>6.339792944</v>
      </c>
    </row>
    <row r="23">
      <c r="F23" s="26"/>
      <c r="G23" s="16" t="s">
        <v>18</v>
      </c>
      <c r="H23" s="16" t="s">
        <v>17</v>
      </c>
      <c r="I23" s="16">
        <v>-75.689864</v>
      </c>
      <c r="J23" s="15" t="s">
        <v>20</v>
      </c>
      <c r="K23" s="16">
        <v>-75.710097</v>
      </c>
      <c r="L23" s="19" t="s">
        <v>20</v>
      </c>
      <c r="N23" s="56">
        <v>1.8048231071223216E9</v>
      </c>
      <c r="O23" s="54">
        <v>1.204428152E9</v>
      </c>
      <c r="P23" s="61">
        <f t="shared" si="6"/>
        <v>1.498489639</v>
      </c>
      <c r="Q23" s="62">
        <f t="shared" si="7"/>
        <v>0.6673386147</v>
      </c>
    </row>
    <row r="24">
      <c r="F24" s="26"/>
      <c r="G24" s="16" t="s">
        <v>24</v>
      </c>
      <c r="H24" s="18" t="s">
        <v>33</v>
      </c>
      <c r="I24" s="16">
        <v>-226.527675</v>
      </c>
      <c r="J24" s="5">
        <f>(I24-(I22+I23))</f>
        <v>-0.01027</v>
      </c>
      <c r="K24" s="16">
        <v>-226.560349</v>
      </c>
      <c r="L24" s="5">
        <f>(K24-(K22+K23))*$G$1</f>
        <v>2.031248168</v>
      </c>
      <c r="N24" s="56">
        <v>3.234673328363282E8</v>
      </c>
      <c r="O24" s="54">
        <v>1.0659189145199999E9</v>
      </c>
      <c r="P24" s="61">
        <f t="shared" si="6"/>
        <v>0.3034633577</v>
      </c>
      <c r="Q24" s="62">
        <f t="shared" si="7"/>
        <v>3.295290765</v>
      </c>
    </row>
    <row r="25">
      <c r="F25" s="26"/>
      <c r="G25" s="16" t="s">
        <v>27</v>
      </c>
      <c r="H25" s="16" t="s">
        <v>42</v>
      </c>
      <c r="I25" s="16">
        <v>-76.369549</v>
      </c>
      <c r="J25" s="15" t="s">
        <v>20</v>
      </c>
      <c r="K25" s="16">
        <v>-76.390966</v>
      </c>
      <c r="L25" s="15" t="s">
        <v>20</v>
      </c>
      <c r="N25" s="56">
        <v>4.928855596059583E12</v>
      </c>
      <c r="O25" s="54">
        <v>5.1489303498E10</v>
      </c>
      <c r="P25" s="61">
        <f t="shared" si="6"/>
        <v>95.72581607</v>
      </c>
      <c r="Q25" s="62">
        <f t="shared" si="7"/>
        <v>0.01044650274</v>
      </c>
    </row>
    <row r="26">
      <c r="F26" s="29"/>
      <c r="G26" s="16" t="s">
        <v>27</v>
      </c>
      <c r="H26" s="16" t="s">
        <v>31</v>
      </c>
      <c r="I26" s="16">
        <v>-150.19732</v>
      </c>
      <c r="J26" s="5">
        <f>((I25+I26)-I24)*$G$1</f>
        <v>-24.59460633</v>
      </c>
      <c r="K26" s="16">
        <v>-150.219539</v>
      </c>
      <c r="L26" s="30">
        <f>((K25+K26)-K24)*$G$1</f>
        <v>-31.47336518</v>
      </c>
    </row>
    <row r="29">
      <c r="F29" s="11" t="s">
        <v>8</v>
      </c>
      <c r="G29" s="13" t="s">
        <v>9</v>
      </c>
      <c r="H29" s="11" t="s">
        <v>10</v>
      </c>
      <c r="I29" s="11" t="s">
        <v>6</v>
      </c>
      <c r="J29" s="11" t="s">
        <v>11</v>
      </c>
      <c r="K29" s="12" t="s">
        <v>7</v>
      </c>
      <c r="L29" s="11" t="s">
        <v>12</v>
      </c>
    </row>
    <row r="30">
      <c r="B30" s="63"/>
      <c r="F30" s="17">
        <v>1.0</v>
      </c>
      <c r="G30" s="16" t="s">
        <v>18</v>
      </c>
      <c r="H30" s="18" t="s">
        <v>19</v>
      </c>
      <c r="I30" s="16">
        <v>-151.457617</v>
      </c>
      <c r="J30" s="16" t="s">
        <v>20</v>
      </c>
      <c r="K30" s="16">
        <v>-151.483947</v>
      </c>
      <c r="L30" s="18" t="s">
        <v>20</v>
      </c>
    </row>
    <row r="31">
      <c r="F31" s="26"/>
      <c r="G31" s="16" t="s">
        <v>24</v>
      </c>
      <c r="H31" s="18" t="s">
        <v>25</v>
      </c>
      <c r="I31" s="16">
        <v>-151.444969</v>
      </c>
      <c r="J31" s="5">
        <f>(I31-I30)*$G$1</f>
        <v>7.936739828</v>
      </c>
      <c r="K31" s="16">
        <v>-151.470248</v>
      </c>
      <c r="L31" s="5">
        <f>(K31-K30)*$G$1</f>
        <v>8.596252285</v>
      </c>
    </row>
    <row r="32">
      <c r="B32" s="64"/>
      <c r="C32" s="65"/>
      <c r="D32" s="64"/>
      <c r="E32" s="64"/>
      <c r="F32" s="29"/>
      <c r="G32" s="15" t="s">
        <v>27</v>
      </c>
      <c r="H32" s="15" t="s">
        <v>17</v>
      </c>
      <c r="I32" s="16">
        <v>-75.689864</v>
      </c>
      <c r="J32" s="5">
        <f>(I31-2*I32)*$G$1</f>
        <v>-40.9393456</v>
      </c>
      <c r="K32" s="16">
        <v>-75.710097</v>
      </c>
      <c r="L32" s="30">
        <f>(K31-2*K32)*$G$1</f>
        <v>-31.40935921</v>
      </c>
    </row>
    <row r="33">
      <c r="B33" s="59"/>
      <c r="C33" s="66"/>
      <c r="D33" s="67"/>
      <c r="E33" s="66"/>
      <c r="F33" s="34">
        <v>2.0</v>
      </c>
      <c r="G33" s="15" t="s">
        <v>18</v>
      </c>
      <c r="H33" s="19" t="s">
        <v>19</v>
      </c>
      <c r="I33" s="16">
        <v>-151.457617</v>
      </c>
      <c r="J33" s="16" t="s">
        <v>20</v>
      </c>
      <c r="K33" s="16">
        <v>-151.483947</v>
      </c>
      <c r="L33" s="18" t="s">
        <v>20</v>
      </c>
    </row>
    <row r="34">
      <c r="C34" s="66"/>
      <c r="D34" s="66"/>
      <c r="E34" s="66"/>
      <c r="F34" s="26"/>
      <c r="G34" s="15" t="s">
        <v>18</v>
      </c>
      <c r="H34" s="15" t="s">
        <v>17</v>
      </c>
      <c r="I34" s="16">
        <v>-75.689864</v>
      </c>
      <c r="J34" s="16" t="s">
        <v>20</v>
      </c>
      <c r="K34" s="16">
        <v>-75.710097</v>
      </c>
      <c r="L34" s="18" t="s">
        <v>20</v>
      </c>
    </row>
    <row r="35">
      <c r="C35" s="66"/>
      <c r="D35" s="66"/>
      <c r="E35" s="66"/>
      <c r="F35" s="26"/>
      <c r="G35" s="15" t="s">
        <v>24</v>
      </c>
      <c r="H35" s="19" t="s">
        <v>33</v>
      </c>
      <c r="I35" s="16">
        <v>-227.150384</v>
      </c>
      <c r="J35" s="5">
        <f>(I35-(I33+I34))</f>
        <v>-0.002903</v>
      </c>
      <c r="K35" s="16">
        <v>-227.183337</v>
      </c>
      <c r="L35" s="5">
        <f>(K35-(K33+K34))*$G$1</f>
        <v>6.718743939</v>
      </c>
    </row>
    <row r="36">
      <c r="B36" s="68"/>
      <c r="F36" s="26"/>
      <c r="G36" s="16" t="s">
        <v>27</v>
      </c>
      <c r="H36" s="16" t="s">
        <v>29</v>
      </c>
      <c r="I36" s="16">
        <v>-150.827541</v>
      </c>
      <c r="J36" s="16" t="s">
        <v>20</v>
      </c>
      <c r="K36" s="16">
        <v>-150.853489</v>
      </c>
      <c r="L36" s="16" t="s">
        <v>20</v>
      </c>
    </row>
    <row r="37">
      <c r="F37" s="29"/>
      <c r="G37" s="16" t="s">
        <v>27</v>
      </c>
      <c r="H37" s="16" t="s">
        <v>42</v>
      </c>
      <c r="I37" s="16">
        <v>-76.369549</v>
      </c>
      <c r="J37" s="5">
        <f>((I36+I37)-I35)*$G$1</f>
        <v>-29.3084575</v>
      </c>
      <c r="K37" s="16">
        <v>-76.390966</v>
      </c>
      <c r="L37" s="30">
        <f>((K36+K37)-K35)*$G$1</f>
        <v>-38.35212404</v>
      </c>
    </row>
    <row r="38">
      <c r="F38" s="34">
        <v>3.0</v>
      </c>
      <c r="G38" s="16" t="s">
        <v>18</v>
      </c>
      <c r="H38" s="16" t="s">
        <v>29</v>
      </c>
      <c r="I38" s="16">
        <v>-150.827541</v>
      </c>
      <c r="J38" s="16" t="s">
        <v>20</v>
      </c>
      <c r="K38" s="16">
        <v>-150.853489</v>
      </c>
      <c r="L38" s="16" t="s">
        <v>20</v>
      </c>
    </row>
    <row r="39">
      <c r="F39" s="26"/>
      <c r="G39" s="16" t="s">
        <v>24</v>
      </c>
      <c r="H39" s="18" t="s">
        <v>40</v>
      </c>
      <c r="I39" s="16">
        <v>-301.658054</v>
      </c>
      <c r="J39" s="5">
        <f>(I39-2*I38)*$G$1</f>
        <v>-1.864958157</v>
      </c>
      <c r="K39" s="16">
        <v>-301.694648</v>
      </c>
      <c r="L39" s="5">
        <f>(K39-2*K38)*$G$1</f>
        <v>7.737191815</v>
      </c>
    </row>
    <row r="40">
      <c r="F40" s="26"/>
      <c r="G40" s="16" t="s">
        <v>27</v>
      </c>
      <c r="H40" s="18" t="s">
        <v>19</v>
      </c>
      <c r="I40" s="16">
        <v>-151.457617</v>
      </c>
      <c r="J40" s="16" t="s">
        <v>20</v>
      </c>
      <c r="K40" s="16">
        <v>-151.483947</v>
      </c>
      <c r="L40" s="18" t="s">
        <v>20</v>
      </c>
    </row>
    <row r="41">
      <c r="F41" s="29"/>
      <c r="G41" s="16" t="s">
        <v>27</v>
      </c>
      <c r="H41" s="16" t="s">
        <v>31</v>
      </c>
      <c r="I41" s="16">
        <v>-150.19732</v>
      </c>
      <c r="J41" s="5">
        <f>((I40+I41)-I39)*$G$1</f>
        <v>1.955947031</v>
      </c>
      <c r="K41" s="16">
        <v>-150.219539</v>
      </c>
      <c r="L41" s="30">
        <f>((K40+K41)-K39)*$G$1</f>
        <v>-5.545928732</v>
      </c>
    </row>
    <row r="42">
      <c r="F42" s="34">
        <v>2.0</v>
      </c>
      <c r="G42" s="16" t="s">
        <v>18</v>
      </c>
      <c r="H42" s="16" t="s">
        <v>29</v>
      </c>
      <c r="I42" s="16">
        <v>-150.827541</v>
      </c>
      <c r="J42" s="16" t="s">
        <v>20</v>
      </c>
      <c r="K42" s="16">
        <v>-150.853489</v>
      </c>
      <c r="L42" s="16" t="s">
        <v>20</v>
      </c>
    </row>
    <row r="43">
      <c r="F43" s="26"/>
      <c r="G43" s="16" t="s">
        <v>18</v>
      </c>
      <c r="H43" s="16" t="s">
        <v>17</v>
      </c>
      <c r="I43" s="16">
        <v>-75.689864</v>
      </c>
      <c r="J43" s="16" t="s">
        <v>20</v>
      </c>
      <c r="K43" s="16">
        <v>-75.710097</v>
      </c>
      <c r="L43" s="18" t="s">
        <v>20</v>
      </c>
    </row>
    <row r="44">
      <c r="F44" s="26"/>
      <c r="G44" s="16" t="s">
        <v>24</v>
      </c>
      <c r="H44" s="18" t="s">
        <v>33</v>
      </c>
      <c r="I44" s="16">
        <v>-226.527675</v>
      </c>
      <c r="J44" s="5">
        <f>(I44-(I42+I43))</f>
        <v>-0.01027</v>
      </c>
      <c r="K44" s="16">
        <v>-226.560349</v>
      </c>
      <c r="L44" s="5">
        <f>(K44-(K42+K43))*$G$1</f>
        <v>2.031248168</v>
      </c>
    </row>
    <row r="45">
      <c r="F45" s="26"/>
      <c r="G45" s="16" t="s">
        <v>27</v>
      </c>
      <c r="H45" s="16" t="s">
        <v>42</v>
      </c>
      <c r="I45" s="16">
        <v>-76.369549</v>
      </c>
      <c r="J45" s="16" t="s">
        <v>20</v>
      </c>
      <c r="K45" s="16">
        <v>-76.390966</v>
      </c>
      <c r="L45" s="16" t="s">
        <v>20</v>
      </c>
    </row>
    <row r="46">
      <c r="F46" s="29"/>
      <c r="G46" s="16" t="s">
        <v>27</v>
      </c>
      <c r="H46" s="16" t="s">
        <v>31</v>
      </c>
      <c r="I46" s="16">
        <v>-150.19732</v>
      </c>
      <c r="J46" s="5">
        <f>((I45+I46)-I44)*$G$1</f>
        <v>-24.59460633</v>
      </c>
      <c r="K46" s="16">
        <v>-150.219539</v>
      </c>
      <c r="L46" s="30">
        <f>((K45+K46)-K44)*$G$1</f>
        <v>-31.47336518</v>
      </c>
    </row>
  </sheetData>
  <mergeCells count="9">
    <mergeCell ref="F38:F41"/>
    <mergeCell ref="F42:F46"/>
    <mergeCell ref="B33:B35"/>
    <mergeCell ref="F22:F26"/>
    <mergeCell ref="F16:F19"/>
    <mergeCell ref="F4:F6"/>
    <mergeCell ref="F9:F13"/>
    <mergeCell ref="F30:F32"/>
    <mergeCell ref="F33:F37"/>
  </mergeCells>
  <hyperlinks>
    <hyperlink r:id="rId1" ref="R4"/>
    <hyperlink r:id="rId2" ref="R5"/>
    <hyperlink r:id="rId3" ref="R6"/>
    <hyperlink r:id="rId4" ref="R7"/>
    <hyperlink r:id="rId5" ref="T11"/>
  </hyperlinks>
  <drawing r:id="rId6"/>
</worksheet>
</file>