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2020-ITP\2.DX2013_145sites\GCB_Figure\"/>
    </mc:Choice>
  </mc:AlternateContent>
  <xr:revisionPtr revIDLastSave="0" documentId="13_ncr:1_{B420E94E-88D8-49FF-ABDA-63843CC15B7B}" xr6:coauthVersionLast="47" xr6:coauthVersionMax="47" xr10:uidLastSave="{00000000-0000-0000-0000-000000000000}"/>
  <bookViews>
    <workbookView xWindow="-4110" yWindow="-21720" windowWidth="38640" windowHeight="21240" activeTab="3" xr2:uid="{00000000-000D-0000-FFFF-FFFF00000000}"/>
  </bookViews>
  <sheets>
    <sheet name="TableS1" sheetId="2" r:id="rId1"/>
    <sheet name="TableS2" sheetId="3" r:id="rId2"/>
    <sheet name="TableS3" sheetId="4" r:id="rId3"/>
    <sheet name="TableS4" sheetId="5" r:id="rId4"/>
    <sheet name="TableS5" sheetId="6" r:id="rId5"/>
    <sheet name="TableS6" sheetId="7" r:id="rId6"/>
    <sheet name="TableS7" sheetId="8" r:id="rId7"/>
    <sheet name="TableS8" sheetId="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8" l="1"/>
  <c r="E37" i="8" s="1"/>
  <c r="D36" i="8"/>
  <c r="E36" i="8" s="1"/>
  <c r="D35" i="8"/>
  <c r="E35" i="8" s="1"/>
  <c r="D32" i="8"/>
  <c r="E32" i="8" s="1"/>
  <c r="D31" i="8"/>
  <c r="D30" i="8"/>
  <c r="D28" i="8"/>
  <c r="D27" i="8"/>
  <c r="D24" i="8"/>
  <c r="E24" i="8" s="1"/>
  <c r="D23" i="8"/>
  <c r="E23" i="8" s="1"/>
  <c r="D21" i="8"/>
  <c r="E21" i="8" s="1"/>
  <c r="D20" i="8"/>
  <c r="D19" i="8"/>
  <c r="D16" i="8"/>
  <c r="D15" i="8"/>
  <c r="D13" i="8"/>
  <c r="D12" i="8"/>
  <c r="D9" i="8"/>
  <c r="D6" i="8"/>
  <c r="E6" i="8" s="1"/>
  <c r="D4" i="8"/>
  <c r="D3" i="8"/>
  <c r="E9" i="8"/>
  <c r="E20" i="8"/>
  <c r="E22" i="8"/>
  <c r="E19" i="8"/>
  <c r="E16" i="8"/>
  <c r="E17" i="8"/>
  <c r="E18" i="8"/>
  <c r="E15" i="8"/>
  <c r="D17" i="8"/>
  <c r="E38" i="8"/>
  <c r="E33" i="8"/>
  <c r="E34" i="8"/>
  <c r="E31" i="8"/>
  <c r="D34" i="8"/>
  <c r="E28" i="8"/>
  <c r="E29" i="8"/>
  <c r="E30" i="8"/>
  <c r="E27" i="8"/>
  <c r="E25" i="8"/>
  <c r="E26" i="8"/>
  <c r="E13" i="8"/>
  <c r="E14" i="8"/>
  <c r="E12" i="8"/>
  <c r="E10" i="8"/>
  <c r="D10" i="8"/>
  <c r="E11" i="8"/>
  <c r="E7" i="8"/>
  <c r="E8" i="8"/>
  <c r="E3" i="8"/>
  <c r="E4" i="8"/>
  <c r="E5" i="8"/>
</calcChain>
</file>

<file path=xl/sharedStrings.xml><?xml version="1.0" encoding="utf-8"?>
<sst xmlns="http://schemas.openxmlformats.org/spreadsheetml/2006/main" count="298" uniqueCount="203">
  <si>
    <t>Group/species</t>
  </si>
  <si>
    <t>Model</t>
  </si>
  <si>
    <t>Cushions</t>
  </si>
  <si>
    <t>y = 371.69x + 0.3195</t>
  </si>
  <si>
    <t>Grasses</t>
  </si>
  <si>
    <t>y = 13.41x + 0.1876</t>
  </si>
  <si>
    <t>Herbs</t>
  </si>
  <si>
    <t>y = 46.039x + 0.1775</t>
  </si>
  <si>
    <t>y = 25.321x + 0.3375</t>
  </si>
  <si>
    <t>y = 29.561x + 0.06</t>
  </si>
  <si>
    <t>y = 89.301x + 0.0031</t>
  </si>
  <si>
    <t>y = 8.0213x + 0.1723</t>
  </si>
  <si>
    <t>Legumes</t>
  </si>
  <si>
    <t>y = 13.842x + 0.4228</t>
  </si>
  <si>
    <t>Sedges</t>
  </si>
  <si>
    <t>y = 50.505x + 1.7061</t>
  </si>
  <si>
    <t>Others</t>
  </si>
  <si>
    <t>y = 28.341x + 0.1011</t>
  </si>
  <si>
    <r>
      <t xml:space="preserve">    </t>
    </r>
    <r>
      <rPr>
        <i/>
        <sz val="10"/>
        <color rgb="FF000000"/>
        <rFont val="Times New Roman"/>
        <family val="1"/>
      </rPr>
      <t>Androsace tapete</t>
    </r>
    <r>
      <rPr>
        <sz val="10"/>
        <color rgb="FF000000"/>
        <rFont val="Times New Roman"/>
        <family val="1"/>
      </rPr>
      <t xml:space="preserve"> and</t>
    </r>
    <r>
      <rPr>
        <i/>
        <sz val="10"/>
        <color rgb="FF000000"/>
        <rFont val="Times New Roman"/>
        <family val="1"/>
      </rPr>
      <t xml:space="preserve"> Arenaria bryophylla</t>
    </r>
  </si>
  <si>
    <r>
      <t xml:space="preserve">    </t>
    </r>
    <r>
      <rPr>
        <i/>
        <sz val="10"/>
        <color rgb="FF000000"/>
        <rFont val="Times New Roman"/>
        <family val="1"/>
      </rPr>
      <t>Stipa purpure</t>
    </r>
  </si>
  <si>
    <r>
      <t xml:space="preserve">    </t>
    </r>
    <r>
      <rPr>
        <i/>
        <sz val="10"/>
        <color rgb="FF000000"/>
        <rFont val="Times New Roman"/>
        <family val="1"/>
      </rPr>
      <t>Anaphalis szechuanensis</t>
    </r>
  </si>
  <si>
    <r>
      <t xml:space="preserve">    </t>
    </r>
    <r>
      <rPr>
        <i/>
        <sz val="10"/>
        <color rgb="FF000000"/>
        <rFont val="Times New Roman"/>
        <family val="1"/>
      </rPr>
      <t>Potentilla saundersiana</t>
    </r>
  </si>
  <si>
    <r>
      <t xml:space="preserve">    </t>
    </r>
    <r>
      <rPr>
        <i/>
        <sz val="10"/>
        <color rgb="FF000000"/>
        <rFont val="Times New Roman"/>
        <family val="1"/>
      </rPr>
      <t>Lancea tibetica</t>
    </r>
  </si>
  <si>
    <r>
      <t xml:space="preserve">    </t>
    </r>
    <r>
      <rPr>
        <i/>
        <sz val="10"/>
        <color rgb="FF000000"/>
        <rFont val="Times New Roman"/>
        <family val="1"/>
      </rPr>
      <t>Gentiana</t>
    </r>
    <r>
      <rPr>
        <sz val="10"/>
        <color rgb="FF000000"/>
        <rFont val="Times New Roman"/>
        <family val="1"/>
      </rPr>
      <t xml:space="preserve"> sp.</t>
    </r>
  </si>
  <si>
    <r>
      <t xml:space="preserve">    </t>
    </r>
    <r>
      <rPr>
        <i/>
        <sz val="10"/>
        <color rgb="FF000000"/>
        <rFont val="Times New Roman"/>
        <family val="1"/>
      </rPr>
      <t>Pleurospermum hedinii</t>
    </r>
  </si>
  <si>
    <r>
      <t xml:space="preserve">    </t>
    </r>
    <r>
      <rPr>
        <i/>
        <sz val="10"/>
        <color rgb="FF000000"/>
        <rFont val="Times New Roman"/>
        <family val="1"/>
      </rPr>
      <t>Kobresia humilis</t>
    </r>
    <r>
      <rPr>
        <sz val="10"/>
        <color rgb="FF000000"/>
        <rFont val="Times New Roman"/>
        <family val="1"/>
      </rPr>
      <t xml:space="preserve"> and </t>
    </r>
    <r>
      <rPr>
        <i/>
        <sz val="10"/>
        <color rgb="FF000000"/>
        <rFont val="Times New Roman"/>
        <family val="1"/>
      </rPr>
      <t>Oxytropis</t>
    </r>
    <r>
      <rPr>
        <sz val="10"/>
        <color rgb="FF000000"/>
        <rFont val="Times New Roman"/>
        <family val="1"/>
      </rPr>
      <t xml:space="preserve"> sp.</t>
    </r>
  </si>
  <si>
    <r>
      <t xml:space="preserve">    </t>
    </r>
    <r>
      <rPr>
        <i/>
        <sz val="10"/>
        <color rgb="FF000000"/>
        <rFont val="Times New Roman"/>
        <family val="1"/>
      </rPr>
      <t>Kobresia pygmaea</t>
    </r>
  </si>
  <si>
    <t>Ecosystem component</t>
  </si>
  <si>
    <t>Gradient and studies</t>
  </si>
  <si>
    <r>
      <t xml:space="preserve">Aridity (1 </t>
    </r>
    <r>
      <rPr>
        <sz val="10.5"/>
        <color theme="1"/>
        <rFont val="Times New Roman"/>
        <family val="1"/>
      </rPr>
      <t xml:space="preserve">– </t>
    </r>
    <r>
      <rPr>
        <sz val="10"/>
        <color rgb="FF000000"/>
        <rFont val="Times New Roman"/>
        <family val="1"/>
      </rPr>
      <t>AI) of coefficient of variation</t>
    </r>
  </si>
  <si>
    <r>
      <t xml:space="preserve">Aridity (1 </t>
    </r>
    <r>
      <rPr>
        <sz val="10.5"/>
        <color theme="1"/>
        <rFont val="Times New Roman"/>
        <family val="1"/>
      </rPr>
      <t xml:space="preserve">– </t>
    </r>
    <r>
      <rPr>
        <sz val="10"/>
        <color rgb="FF000000"/>
        <rFont val="Times New Roman"/>
        <family val="1"/>
      </rPr>
      <t>AI) of asymmetry</t>
    </r>
  </si>
  <si>
    <t>Plant.div</t>
  </si>
  <si>
    <t>DX</t>
  </si>
  <si>
    <t>TP1</t>
  </si>
  <si>
    <t>TP2</t>
  </si>
  <si>
    <t>NA</t>
  </si>
  <si>
    <t>Global drylands (Delgado-Baquerizo et al., 2013. Nature and Maestre et al., 2012. Science)</t>
  </si>
  <si>
    <t>Micro.rich</t>
  </si>
  <si>
    <t>AGB</t>
  </si>
  <si>
    <r>
      <t>Inner Mongolia</t>
    </r>
    <r>
      <rPr>
        <sz val="10"/>
        <color rgb="FF000000"/>
        <rFont val="Times New Roman"/>
        <family val="1"/>
      </rPr>
      <t xml:space="preserve"> (Hu et al., 2018. Ecology Letters)</t>
    </r>
  </si>
  <si>
    <t>PLFA</t>
  </si>
  <si>
    <t>Soil.pca1</t>
  </si>
  <si>
    <t>EF</t>
  </si>
  <si>
    <t>Variable</t>
  </si>
  <si>
    <t>Coefficient</t>
  </si>
  <si>
    <t>Standard error</t>
  </si>
  <si>
    <t>P</t>
  </si>
  <si>
    <r>
      <t>R</t>
    </r>
    <r>
      <rPr>
        <vertAlign val="superscript"/>
        <sz val="10"/>
        <color rgb="FF000000"/>
        <rFont val="Times New Roman"/>
        <family val="1"/>
      </rPr>
      <t>2</t>
    </r>
  </si>
  <si>
    <t>Total</t>
  </si>
  <si>
    <t>Aridity</t>
  </si>
  <si>
    <t>Plant.rich</t>
  </si>
  <si>
    <t>Plant.net</t>
  </si>
  <si>
    <t>Aridity (&lt;0.69)</t>
  </si>
  <si>
    <r>
      <t>Aridity (</t>
    </r>
    <r>
      <rPr>
        <sz val="10"/>
        <color rgb="FF000000"/>
        <rFont val="Symbol"/>
        <family val="1"/>
        <charset val="2"/>
      </rPr>
      <t>³</t>
    </r>
    <r>
      <rPr>
        <sz val="10"/>
        <color rgb="FF000000"/>
        <rFont val="Times New Roman"/>
        <family val="1"/>
      </rPr>
      <t>0.69)</t>
    </r>
  </si>
  <si>
    <r>
      <t>&lt;2e</t>
    </r>
    <r>
      <rPr>
        <sz val="10"/>
        <color theme="1"/>
        <rFont val="Times New Roman"/>
        <family val="1"/>
      </rPr>
      <t>–</t>
    </r>
    <r>
      <rPr>
        <sz val="10"/>
        <color rgb="FF000000"/>
        <rFont val="Times New Roman"/>
        <family val="1"/>
      </rPr>
      <t>16 ***</t>
    </r>
  </si>
  <si>
    <t>Micro.net</t>
  </si>
  <si>
    <t>Aridity (&lt;0.78)</t>
  </si>
  <si>
    <r>
      <t>Aridity (</t>
    </r>
    <r>
      <rPr>
        <sz val="10"/>
        <color rgb="FF000000"/>
        <rFont val="Symbol"/>
        <family val="1"/>
        <charset val="2"/>
      </rPr>
      <t>³</t>
    </r>
    <r>
      <rPr>
        <sz val="10"/>
        <color rgb="FF000000"/>
        <rFont val="Times New Roman"/>
        <family val="1"/>
      </rPr>
      <t>0.78)</t>
    </r>
  </si>
  <si>
    <t>Total links</t>
  </si>
  <si>
    <t>Connectance</t>
  </si>
  <si>
    <t>0.14±0</t>
  </si>
  <si>
    <t>0.25±0.02</t>
  </si>
  <si>
    <t>0.24±0.01</t>
  </si>
  <si>
    <t>Links per species</t>
  </si>
  <si>
    <t>Cluster coefficient</t>
  </si>
  <si>
    <t>0.14±0.01</t>
  </si>
  <si>
    <t>Robustness at the plant level</t>
  </si>
  <si>
    <t>0.59±0.01</t>
  </si>
  <si>
    <t>0.58±0</t>
  </si>
  <si>
    <t>0.57±0</t>
  </si>
  <si>
    <t>0.58±0.01</t>
  </si>
  <si>
    <t>0.53±0.01</t>
  </si>
  <si>
    <t>Robustness at the microbial level</t>
  </si>
  <si>
    <t>0.98±0</t>
  </si>
  <si>
    <t>0.99±0</t>
  </si>
  <si>
    <t>Partner diversity at the plant level</t>
  </si>
  <si>
    <t>Partner diversity at the microbial level</t>
  </si>
  <si>
    <t>0.27±0.02</t>
  </si>
  <si>
    <t>Aridity&lt;0.69</t>
  </si>
  <si>
    <r>
      <t>Aridity</t>
    </r>
    <r>
      <rPr>
        <sz val="10"/>
        <color rgb="FF000000"/>
        <rFont val="Symbol"/>
        <family val="1"/>
        <charset val="2"/>
      </rPr>
      <t>³</t>
    </r>
    <r>
      <rPr>
        <sz val="10"/>
        <color rgb="FF000000"/>
        <rFont val="Times New Roman"/>
        <family val="1"/>
      </rPr>
      <t>0.69</t>
    </r>
  </si>
  <si>
    <t>Microbes</t>
  </si>
  <si>
    <t>Soil</t>
  </si>
  <si>
    <t>Kobresia humilis</t>
  </si>
  <si>
    <r>
      <t>Carex thibetica</t>
    </r>
    <r>
      <rPr>
        <sz val="10.5"/>
        <color theme="1"/>
        <rFont val="Times New Roman"/>
        <family val="1"/>
      </rPr>
      <t>  </t>
    </r>
  </si>
  <si>
    <t>Leontopodium pusillum</t>
  </si>
  <si>
    <t>Potentilla chinensis</t>
  </si>
  <si>
    <t>Kobresia parva</t>
  </si>
  <si>
    <r>
      <t>Oxytropis</t>
    </r>
    <r>
      <rPr>
        <sz val="10"/>
        <color rgb="FF000000"/>
        <rFont val="Times New Roman"/>
        <family val="1"/>
      </rPr>
      <t xml:space="preserve"> sp.</t>
    </r>
  </si>
  <si>
    <t>Saussurea japonica</t>
  </si>
  <si>
    <r>
      <t xml:space="preserve">Polygonum </t>
    </r>
    <r>
      <rPr>
        <sz val="10"/>
        <color rgb="FF000000"/>
        <rFont val="Times New Roman"/>
        <family val="1"/>
      </rPr>
      <t>spp.</t>
    </r>
  </si>
  <si>
    <t>SEM response</t>
  </si>
  <si>
    <t>df</t>
  </si>
  <si>
    <r>
      <t>c</t>
    </r>
    <r>
      <rPr>
        <vertAlign val="superscript"/>
        <sz val="10"/>
        <color rgb="FF000000"/>
        <rFont val="Times New Roman"/>
        <family val="1"/>
      </rPr>
      <t>2</t>
    </r>
  </si>
  <si>
    <t>CFI</t>
  </si>
  <si>
    <t>SRMR</t>
  </si>
  <si>
    <t>AICc</t>
  </si>
  <si>
    <r>
      <t>Δ</t>
    </r>
    <r>
      <rPr>
        <sz val="10"/>
        <color rgb="FF000000"/>
        <rFont val="Times New Roman"/>
        <family val="1"/>
      </rPr>
      <t>AICc</t>
    </r>
  </si>
  <si>
    <t>Aridity (&lt;0.69) &gt;&gt; AGB</t>
  </si>
  <si>
    <r>
      <t>Aridity (</t>
    </r>
    <r>
      <rPr>
        <sz val="10"/>
        <color rgb="FF000000"/>
        <rFont val="Symbol"/>
        <family val="1"/>
        <charset val="2"/>
      </rPr>
      <t>³</t>
    </r>
    <r>
      <rPr>
        <sz val="10"/>
        <color rgb="FF000000"/>
        <rFont val="Times New Roman"/>
        <family val="1"/>
      </rPr>
      <t>0.69) &gt;&gt; AGB</t>
    </r>
  </si>
  <si>
    <t>Aridity (&lt;0.78) &gt;&gt; PLFA</t>
  </si>
  <si>
    <r>
      <t>Aridity (</t>
    </r>
    <r>
      <rPr>
        <sz val="10"/>
        <color rgb="FF000000"/>
        <rFont val="Symbol"/>
        <family val="1"/>
        <charset val="2"/>
      </rPr>
      <t>³</t>
    </r>
    <r>
      <rPr>
        <sz val="10"/>
        <color rgb="FF000000"/>
        <rFont val="Times New Roman"/>
        <family val="1"/>
      </rPr>
      <t>0.78) &gt;&gt; PLFA</t>
    </r>
  </si>
  <si>
    <t>Aridity (&lt;0.69) &gt;&gt; EF</t>
  </si>
  <si>
    <r>
      <t>Aridity (</t>
    </r>
    <r>
      <rPr>
        <sz val="10"/>
        <color rgb="FF000000"/>
        <rFont val="Symbol"/>
        <family val="1"/>
        <charset val="2"/>
      </rPr>
      <t>³</t>
    </r>
    <r>
      <rPr>
        <sz val="10"/>
        <color rgb="FF000000"/>
        <rFont val="Times New Roman"/>
        <family val="1"/>
      </rPr>
      <t>0.69) &gt;&gt; EF</t>
    </r>
  </si>
  <si>
    <t>Aridity (&lt;0.69) &gt;&gt; EF.CV</t>
  </si>
  <si>
    <r>
      <t>Aridity (</t>
    </r>
    <r>
      <rPr>
        <sz val="10"/>
        <color rgb="FF000000"/>
        <rFont val="Symbol"/>
        <family val="1"/>
        <charset val="2"/>
      </rPr>
      <t>³</t>
    </r>
    <r>
      <rPr>
        <sz val="10"/>
        <color rgb="FF000000"/>
        <rFont val="Times New Roman"/>
        <family val="1"/>
      </rPr>
      <t>0.69) &gt;&gt; EF.CV</t>
    </r>
  </si>
  <si>
    <t>Aridity (&lt;0.69) &gt;&gt; EF.Asy</t>
  </si>
  <si>
    <r>
      <t>Aridity (</t>
    </r>
    <r>
      <rPr>
        <sz val="10"/>
        <color rgb="FF000000"/>
        <rFont val="Symbol"/>
        <family val="1"/>
        <charset val="2"/>
      </rPr>
      <t>³</t>
    </r>
    <r>
      <rPr>
        <sz val="10"/>
        <color rgb="FF000000"/>
        <rFont val="Times New Roman"/>
        <family val="1"/>
      </rPr>
      <t>0.69) &gt;&gt; EF.Asy</t>
    </r>
  </si>
  <si>
    <t>Response</t>
  </si>
  <si>
    <t>Predictor</t>
  </si>
  <si>
    <t>Direct</t>
  </si>
  <si>
    <t>Indirect</t>
  </si>
  <si>
    <t>EF.CV</t>
  </si>
  <si>
    <t>Plant.CV</t>
  </si>
  <si>
    <t>Micro.CV</t>
  </si>
  <si>
    <t>Soil.CV</t>
  </si>
  <si>
    <t>EF.Asy</t>
  </si>
  <si>
    <t>Plant.Asy</t>
  </si>
  <si>
    <t>Micro.Asy</t>
  </si>
  <si>
    <t>Soil.Asy</t>
  </si>
  <si>
    <r>
      <t xml:space="preserve">Table S1. </t>
    </r>
    <r>
      <rPr>
        <sz val="10.5"/>
        <color theme="1"/>
        <rFont val="Times New Roman"/>
        <family val="1"/>
      </rPr>
      <t>Aridity tipping points of the coefficient of variation and asymmetry of plants, microbes, soil and ecosystem function.</t>
    </r>
    <phoneticPr fontId="7" type="noConversion"/>
  </si>
  <si>
    <r>
      <t>Table S2.</t>
    </r>
    <r>
      <rPr>
        <sz val="10.5"/>
        <color theme="1"/>
        <rFont val="Times New Roman"/>
        <family val="1"/>
      </rPr>
      <t xml:space="preserve"> Regression coefficients of the linear model of aboveground biomass.</t>
    </r>
    <phoneticPr fontId="7" type="noConversion"/>
  </si>
  <si>
    <r>
      <t xml:space="preserve">Table S3. </t>
    </r>
    <r>
      <rPr>
        <sz val="10.5"/>
        <color theme="1"/>
        <rFont val="Times New Roman"/>
        <family val="1"/>
      </rPr>
      <t>Regression coefficients of the linear model of microbial biomass.</t>
    </r>
    <phoneticPr fontId="7" type="noConversion"/>
  </si>
  <si>
    <r>
      <t xml:space="preserve">Table S4. </t>
    </r>
    <r>
      <rPr>
        <sz val="10.5"/>
        <color theme="1"/>
        <rFont val="Times New Roman"/>
        <family val="1"/>
      </rPr>
      <t>Bipartite network properties for plants and microbes.</t>
    </r>
    <phoneticPr fontId="7" type="noConversion"/>
  </si>
  <si>
    <r>
      <t xml:space="preserve">Table S5. </t>
    </r>
    <r>
      <rPr>
        <sz val="10.5"/>
        <color theme="1"/>
        <rFont val="Times New Roman"/>
        <family val="1"/>
      </rPr>
      <t>Total links of plant‒soil‒microbe networks below and above the aridity tipping point.</t>
    </r>
    <phoneticPr fontId="7" type="noConversion"/>
  </si>
  <si>
    <r>
      <t>Table S6.</t>
    </r>
    <r>
      <rPr>
        <sz val="10.5"/>
        <color theme="1"/>
        <rFont val="Times New Roman"/>
        <family val="1"/>
      </rPr>
      <t xml:space="preserve"> Summary of the fit statistics for the standardized structural equation models (SEMs).</t>
    </r>
    <phoneticPr fontId="7" type="noConversion"/>
  </si>
  <si>
    <r>
      <t xml:space="preserve">Table S7. </t>
    </r>
    <r>
      <rPr>
        <sz val="10.5"/>
        <color theme="1"/>
        <rFont val="Times New Roman"/>
        <family val="1"/>
      </rPr>
      <t>Direct, indirect and total effects of the structural equation models (SEMs).</t>
    </r>
    <phoneticPr fontId="7" type="noConversion"/>
  </si>
  <si>
    <r>
      <t xml:space="preserve">Table S8. </t>
    </r>
    <r>
      <rPr>
        <sz val="10.5"/>
        <color theme="1"/>
        <rFont val="Times New Roman"/>
        <family val="1"/>
      </rPr>
      <t>Regression equations for aboveground biomass (AGB) (y) and vegetation volume (x) based on quadrats (0.5 × 0.5 m).</t>
    </r>
    <phoneticPr fontId="7" type="noConversion"/>
  </si>
  <si>
    <t>Link density</t>
    <phoneticPr fontId="7" type="noConversion"/>
  </si>
  <si>
    <t>0.26±0.02</t>
  </si>
  <si>
    <t>0.17±0.01</t>
  </si>
  <si>
    <t>0.25±0.01</t>
  </si>
  <si>
    <t>0.29±0.02</t>
  </si>
  <si>
    <t>1.55±0.06</t>
  </si>
  <si>
    <t>1.48±0.03</t>
  </si>
  <si>
    <t>2.15±0.12</t>
  </si>
  <si>
    <t>1.71±0.11</t>
  </si>
  <si>
    <t>1.65±0.1</t>
  </si>
  <si>
    <t>1.34±0.03</t>
  </si>
  <si>
    <t>1.42±0.06</t>
  </si>
  <si>
    <t>1.13±0.03</t>
  </si>
  <si>
    <t>1.34±0.12</t>
  </si>
  <si>
    <t>0.11±0.01</t>
  </si>
  <si>
    <t>0.12±0</t>
  </si>
  <si>
    <t>0.27±0.03</t>
  </si>
  <si>
    <t>0.23±0.03</t>
  </si>
  <si>
    <t>0.24±0.03</t>
  </si>
  <si>
    <t>0.15±0.01</t>
  </si>
  <si>
    <t>0.22±0.02</t>
  </si>
  <si>
    <t>0.29±0.03</t>
  </si>
  <si>
    <t>0.66±0.01</t>
  </si>
  <si>
    <t>0.61±0.01</t>
  </si>
  <si>
    <t>0.6±0.01</t>
  </si>
  <si>
    <t>0.57±0.02</t>
  </si>
  <si>
    <t>0.98±0.001</t>
  </si>
  <si>
    <t>0.985±0.001</t>
  </si>
  <si>
    <t>0.982±0.002</t>
  </si>
  <si>
    <t>0.98±0.002</t>
  </si>
  <si>
    <t>3.92±0.03</t>
  </si>
  <si>
    <t>3.91±0.03</t>
  </si>
  <si>
    <t>4.55±0.11</t>
  </si>
  <si>
    <t>4.44±0.09</t>
  </si>
  <si>
    <t>4.22±0.07</t>
  </si>
  <si>
    <t>3.87±0.06</t>
  </si>
  <si>
    <t>4.28±0.1</t>
  </si>
  <si>
    <t>4.04±0.1</t>
  </si>
  <si>
    <t>3.81±0.11</t>
  </si>
  <si>
    <t>0.23±0.06</t>
  </si>
  <si>
    <t>0.1±0.02</t>
  </si>
  <si>
    <t>0.24±0.02</t>
  </si>
  <si>
    <t>0.39±0.05</t>
  </si>
  <si>
    <t>0.41±0.05</t>
  </si>
  <si>
    <t>0.6±0.05</t>
  </si>
  <si>
    <t>0.32±0.01</t>
  </si>
  <si>
    <t>0.36±0.03</t>
  </si>
  <si>
    <t>699±40</t>
    <phoneticPr fontId="7" type="noConversion"/>
  </si>
  <si>
    <t>634±22</t>
    <phoneticPr fontId="7" type="noConversion"/>
  </si>
  <si>
    <t>922±100</t>
    <phoneticPr fontId="7" type="noConversion"/>
  </si>
  <si>
    <t>675±58</t>
    <phoneticPr fontId="7" type="noConversion"/>
  </si>
  <si>
    <t>527±35</t>
    <phoneticPr fontId="7" type="noConversion"/>
  </si>
  <si>
    <t>423±32</t>
    <phoneticPr fontId="7" type="noConversion"/>
  </si>
  <si>
    <t>489±59</t>
    <phoneticPr fontId="7" type="noConversion"/>
  </si>
  <si>
    <t>303±31</t>
    <phoneticPr fontId="7" type="noConversion"/>
  </si>
  <si>
    <t>255±53</t>
    <phoneticPr fontId="7" type="noConversion"/>
  </si>
  <si>
    <t>41±2.52</t>
    <phoneticPr fontId="7" type="noConversion"/>
  </si>
  <si>
    <t>36±1.84</t>
    <phoneticPr fontId="7" type="noConversion"/>
  </si>
  <si>
    <t>74±9.38</t>
    <phoneticPr fontId="7" type="noConversion"/>
  </si>
  <si>
    <t>65±6.42</t>
    <phoneticPr fontId="7" type="noConversion"/>
  </si>
  <si>
    <t>46±3.62</t>
    <phoneticPr fontId="7" type="noConversion"/>
  </si>
  <si>
    <t>31±2.57</t>
    <phoneticPr fontId="7" type="noConversion"/>
  </si>
  <si>
    <t>54±6.44</t>
    <phoneticPr fontId="7" type="noConversion"/>
  </si>
  <si>
    <t>36±3.62</t>
    <phoneticPr fontId="7" type="noConversion"/>
  </si>
  <si>
    <t>29±4.15</t>
    <phoneticPr fontId="7" type="noConversion"/>
  </si>
  <si>
    <t>1.02e-06 ***</t>
  </si>
  <si>
    <t>3.31e-06 ***</t>
  </si>
  <si>
    <t>1.25e-06 ***</t>
  </si>
  <si>
    <t>5.39e-05 ***</t>
  </si>
  <si>
    <t>3.07e-06 ***</t>
  </si>
  <si>
    <r>
      <t>–</t>
    </r>
    <r>
      <rPr>
        <sz val="10"/>
        <color rgb="FF000000"/>
        <rFont val="Times New Roman"/>
        <family val="1"/>
      </rPr>
      <t>105.029</t>
    </r>
    <phoneticPr fontId="7" type="noConversion"/>
  </si>
  <si>
    <t>–100.48</t>
    <phoneticPr fontId="7" type="noConversion"/>
  </si>
  <si>
    <t>&lt; 2e-16 ***</t>
  </si>
  <si>
    <t>0.002 **</t>
    <phoneticPr fontId="7" type="noConversion"/>
  </si>
  <si>
    <t>0.0004 ***</t>
    <phoneticPr fontId="7" type="noConversion"/>
  </si>
  <si>
    <t>0.0001 ***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</si>
</sst>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.000_ "/>
  </numFmts>
  <fonts count="1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Symbol"/>
      <family val="1"/>
      <charset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8" fillId="0" borderId="4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1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left" vertical="top"/>
    </xf>
    <xf numFmtId="176" fontId="3" fillId="0" borderId="0" xfId="0" applyNumberFormat="1" applyFont="1" applyAlignment="1">
      <alignment horizontal="left" vertical="top"/>
    </xf>
    <xf numFmtId="176" fontId="3" fillId="0" borderId="2" xfId="0" applyNumberFormat="1" applyFont="1" applyBorder="1" applyAlignment="1">
      <alignment horizontal="left" vertical="top"/>
    </xf>
    <xf numFmtId="176" fontId="3" fillId="0" borderId="5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178" fontId="3" fillId="0" borderId="0" xfId="0" applyNumberFormat="1" applyFont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178" fontId="3" fillId="0" borderId="5" xfId="0" applyNumberFormat="1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BB0A-12A5-45AF-84D9-2BA933898A14}">
  <dimension ref="A1:D25"/>
  <sheetViews>
    <sheetView workbookViewId="0">
      <selection activeCell="G6" sqref="G6"/>
    </sheetView>
  </sheetViews>
  <sheetFormatPr defaultRowHeight="13.8" x14ac:dyDescent="0.25"/>
  <cols>
    <col min="2" max="2" width="23.88671875" customWidth="1"/>
    <col min="3" max="3" width="17.77734375" customWidth="1"/>
    <col min="4" max="4" width="19.5546875" customWidth="1"/>
  </cols>
  <sheetData>
    <row r="1" spans="1:4" ht="14.4" thickBot="1" x14ac:dyDescent="0.3">
      <c r="A1" s="7" t="s">
        <v>119</v>
      </c>
    </row>
    <row r="2" spans="1:4" ht="27.6" customHeight="1" thickBot="1" x14ac:dyDescent="0.3">
      <c r="A2" s="8" t="s">
        <v>27</v>
      </c>
      <c r="B2" s="8" t="s">
        <v>28</v>
      </c>
      <c r="C2" s="9" t="s">
        <v>29</v>
      </c>
      <c r="D2" s="9" t="s">
        <v>30</v>
      </c>
    </row>
    <row r="3" spans="1:4" x14ac:dyDescent="0.25">
      <c r="A3" s="40" t="s">
        <v>31</v>
      </c>
      <c r="B3" s="10" t="s">
        <v>32</v>
      </c>
      <c r="C3" s="10">
        <v>0.69</v>
      </c>
      <c r="D3" s="10">
        <v>0.69</v>
      </c>
    </row>
    <row r="4" spans="1:4" x14ac:dyDescent="0.25">
      <c r="A4" s="38"/>
      <c r="B4" s="10" t="s">
        <v>33</v>
      </c>
      <c r="C4" s="10">
        <v>0.71</v>
      </c>
      <c r="D4" s="10">
        <v>0.57999999999999996</v>
      </c>
    </row>
    <row r="5" spans="1:4" x14ac:dyDescent="0.25">
      <c r="A5" s="38"/>
      <c r="B5" s="10" t="s">
        <v>34</v>
      </c>
      <c r="C5" s="10">
        <v>0.66</v>
      </c>
      <c r="D5" s="10" t="s">
        <v>35</v>
      </c>
    </row>
    <row r="6" spans="1:4" ht="52.2" customHeight="1" x14ac:dyDescent="0.25">
      <c r="A6" s="38"/>
      <c r="B6" s="11" t="s">
        <v>36</v>
      </c>
      <c r="C6" s="11">
        <v>0.7</v>
      </c>
      <c r="D6" s="11">
        <v>0.7</v>
      </c>
    </row>
    <row r="7" spans="1:4" x14ac:dyDescent="0.25">
      <c r="A7" s="38" t="s">
        <v>37</v>
      </c>
      <c r="B7" s="10" t="s">
        <v>32</v>
      </c>
      <c r="C7" s="10">
        <v>0.69</v>
      </c>
      <c r="D7" s="10" t="s">
        <v>35</v>
      </c>
    </row>
    <row r="8" spans="1:4" x14ac:dyDescent="0.25">
      <c r="A8" s="38"/>
      <c r="B8" s="10" t="s">
        <v>33</v>
      </c>
      <c r="C8" s="11">
        <v>0.8</v>
      </c>
      <c r="D8" s="10">
        <v>0.66</v>
      </c>
    </row>
    <row r="9" spans="1:4" x14ac:dyDescent="0.25">
      <c r="A9" s="38"/>
      <c r="B9" s="10" t="s">
        <v>34</v>
      </c>
      <c r="C9" s="10">
        <v>0.75</v>
      </c>
      <c r="D9" s="10">
        <v>0.69</v>
      </c>
    </row>
    <row r="10" spans="1:4" x14ac:dyDescent="0.25">
      <c r="A10" s="38" t="s">
        <v>38</v>
      </c>
      <c r="B10" s="10" t="s">
        <v>32</v>
      </c>
      <c r="C10" s="10">
        <v>0.69</v>
      </c>
      <c r="D10" s="10">
        <v>0.69</v>
      </c>
    </row>
    <row r="11" spans="1:4" x14ac:dyDescent="0.25">
      <c r="A11" s="38"/>
      <c r="B11" s="10" t="s">
        <v>33</v>
      </c>
      <c r="C11" s="10">
        <v>0.8</v>
      </c>
      <c r="D11" s="10">
        <v>0.57999999999999996</v>
      </c>
    </row>
    <row r="12" spans="1:4" x14ac:dyDescent="0.25">
      <c r="A12" s="38"/>
      <c r="B12" s="10" t="s">
        <v>34</v>
      </c>
      <c r="C12" s="10">
        <v>0.61</v>
      </c>
      <c r="D12" s="10">
        <v>0.56000000000000005</v>
      </c>
    </row>
    <row r="13" spans="1:4" ht="35.4" customHeight="1" x14ac:dyDescent="0.25">
      <c r="A13" s="38"/>
      <c r="B13" s="12" t="s">
        <v>39</v>
      </c>
      <c r="C13" s="10">
        <v>0.77</v>
      </c>
      <c r="D13" s="10">
        <v>0.83</v>
      </c>
    </row>
    <row r="14" spans="1:4" ht="52.2" customHeight="1" x14ac:dyDescent="0.25">
      <c r="A14" s="38"/>
      <c r="B14" s="11" t="s">
        <v>36</v>
      </c>
      <c r="C14" s="10" t="s">
        <v>35</v>
      </c>
      <c r="D14" s="10">
        <v>0.74</v>
      </c>
    </row>
    <row r="15" spans="1:4" x14ac:dyDescent="0.25">
      <c r="A15" s="38" t="s">
        <v>40</v>
      </c>
      <c r="B15" s="10" t="s">
        <v>32</v>
      </c>
      <c r="C15" s="10">
        <v>0.69</v>
      </c>
      <c r="D15" s="10">
        <v>0.69</v>
      </c>
    </row>
    <row r="16" spans="1:4" x14ac:dyDescent="0.25">
      <c r="A16" s="38"/>
      <c r="B16" s="10" t="s">
        <v>33</v>
      </c>
      <c r="C16" s="10" t="s">
        <v>35</v>
      </c>
      <c r="D16" s="10">
        <v>0.56999999999999995</v>
      </c>
    </row>
    <row r="17" spans="1:4" x14ac:dyDescent="0.25">
      <c r="A17" s="38"/>
      <c r="B17" s="10" t="s">
        <v>34</v>
      </c>
      <c r="C17" s="10">
        <v>0.56000000000000005</v>
      </c>
      <c r="D17" s="10" t="s">
        <v>35</v>
      </c>
    </row>
    <row r="18" spans="1:4" x14ac:dyDescent="0.25">
      <c r="A18" s="38" t="s">
        <v>41</v>
      </c>
      <c r="B18" s="10" t="s">
        <v>32</v>
      </c>
      <c r="C18" s="10">
        <v>0.69</v>
      </c>
      <c r="D18" s="10">
        <v>0.69</v>
      </c>
    </row>
    <row r="19" spans="1:4" x14ac:dyDescent="0.25">
      <c r="A19" s="38"/>
      <c r="B19" s="10" t="s">
        <v>33</v>
      </c>
      <c r="C19" s="10">
        <v>0.68</v>
      </c>
      <c r="D19" s="10">
        <v>0.54</v>
      </c>
    </row>
    <row r="20" spans="1:4" x14ac:dyDescent="0.25">
      <c r="A20" s="38"/>
      <c r="B20" s="10" t="s">
        <v>34</v>
      </c>
      <c r="C20" s="10">
        <v>0.69</v>
      </c>
      <c r="D20" s="10" t="s">
        <v>35</v>
      </c>
    </row>
    <row r="21" spans="1:4" ht="52.2" customHeight="1" x14ac:dyDescent="0.25">
      <c r="A21" s="38"/>
      <c r="B21" s="11" t="s">
        <v>36</v>
      </c>
      <c r="C21" s="11">
        <v>0.74</v>
      </c>
      <c r="D21" s="11" t="s">
        <v>35</v>
      </c>
    </row>
    <row r="22" spans="1:4" x14ac:dyDescent="0.25">
      <c r="A22" s="38" t="s">
        <v>42</v>
      </c>
      <c r="B22" s="10" t="s">
        <v>32</v>
      </c>
      <c r="C22" s="10">
        <v>0.69</v>
      </c>
      <c r="D22" s="10">
        <v>0.69</v>
      </c>
    </row>
    <row r="23" spans="1:4" x14ac:dyDescent="0.25">
      <c r="A23" s="38"/>
      <c r="B23" s="10" t="s">
        <v>33</v>
      </c>
      <c r="C23" s="10">
        <v>0.64</v>
      </c>
      <c r="D23" s="10">
        <v>0.79</v>
      </c>
    </row>
    <row r="24" spans="1:4" x14ac:dyDescent="0.25">
      <c r="A24" s="38"/>
      <c r="B24" s="10" t="s">
        <v>34</v>
      </c>
      <c r="C24" s="10">
        <v>0.67</v>
      </c>
      <c r="D24" s="10">
        <v>0.76</v>
      </c>
    </row>
    <row r="25" spans="1:4" ht="55.2" customHeight="1" thickBot="1" x14ac:dyDescent="0.3">
      <c r="A25" s="39"/>
      <c r="B25" s="13" t="s">
        <v>36</v>
      </c>
      <c r="C25" s="13">
        <v>0.74</v>
      </c>
      <c r="D25" s="13" t="s">
        <v>35</v>
      </c>
    </row>
  </sheetData>
  <mergeCells count="6">
    <mergeCell ref="A22:A25"/>
    <mergeCell ref="A3:A6"/>
    <mergeCell ref="A7:A9"/>
    <mergeCell ref="A10:A14"/>
    <mergeCell ref="A15:A17"/>
    <mergeCell ref="A18:A2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9BD7-6B67-4937-B478-8CE2602910E3}">
  <dimension ref="A1:F11"/>
  <sheetViews>
    <sheetView zoomScale="145" zoomScaleNormal="145" workbookViewId="0">
      <selection activeCell="E14" sqref="E14"/>
    </sheetView>
  </sheetViews>
  <sheetFormatPr defaultRowHeight="13.8" x14ac:dyDescent="0.25"/>
  <cols>
    <col min="1" max="1" width="13.21875" customWidth="1"/>
    <col min="3" max="3" width="11.88671875" customWidth="1"/>
    <col min="4" max="4" width="14.44140625" customWidth="1"/>
    <col min="5" max="5" width="13.33203125" customWidth="1"/>
  </cols>
  <sheetData>
    <row r="1" spans="1:6" ht="14.4" thickBot="1" x14ac:dyDescent="0.3">
      <c r="A1" s="7" t="s">
        <v>120</v>
      </c>
    </row>
    <row r="2" spans="1:6" ht="16.2" thickBot="1" x14ac:dyDescent="0.3">
      <c r="A2" s="14"/>
      <c r="B2" s="8" t="s">
        <v>43</v>
      </c>
      <c r="C2" s="8" t="s">
        <v>44</v>
      </c>
      <c r="D2" s="8" t="s">
        <v>45</v>
      </c>
      <c r="E2" s="15" t="s">
        <v>46</v>
      </c>
      <c r="F2" s="15" t="s">
        <v>47</v>
      </c>
    </row>
    <row r="3" spans="1:6" x14ac:dyDescent="0.25">
      <c r="A3" s="40" t="s">
        <v>48</v>
      </c>
      <c r="B3" s="10" t="s">
        <v>49</v>
      </c>
      <c r="C3" s="43" t="s">
        <v>198</v>
      </c>
      <c r="D3" s="44">
        <v>19.864000000000001</v>
      </c>
      <c r="E3" s="44" t="s">
        <v>192</v>
      </c>
      <c r="F3" s="40">
        <v>0.34</v>
      </c>
    </row>
    <row r="4" spans="1:6" x14ac:dyDescent="0.25">
      <c r="A4" s="38"/>
      <c r="B4" s="10" t="s">
        <v>50</v>
      </c>
      <c r="C4" s="44">
        <v>10.657999999999999</v>
      </c>
      <c r="D4" s="44">
        <v>2.222</v>
      </c>
      <c r="E4" s="44" t="s">
        <v>193</v>
      </c>
      <c r="F4" s="38"/>
    </row>
    <row r="5" spans="1:6" x14ac:dyDescent="0.25">
      <c r="A5" s="38"/>
      <c r="B5" s="10" t="s">
        <v>51</v>
      </c>
      <c r="C5" s="44">
        <v>255.94399999999999</v>
      </c>
      <c r="D5" s="44">
        <v>51.055999999999997</v>
      </c>
      <c r="E5" s="44" t="s">
        <v>194</v>
      </c>
      <c r="F5" s="38"/>
    </row>
    <row r="6" spans="1:6" x14ac:dyDescent="0.25">
      <c r="A6" s="38" t="s">
        <v>52</v>
      </c>
      <c r="B6" s="10" t="s">
        <v>49</v>
      </c>
      <c r="C6" s="44">
        <v>21.773</v>
      </c>
      <c r="D6" s="44">
        <v>45.287999999999997</v>
      </c>
      <c r="E6" s="44">
        <v>0.63200000000000001</v>
      </c>
      <c r="F6" s="38">
        <v>0.27</v>
      </c>
    </row>
    <row r="7" spans="1:6" x14ac:dyDescent="0.25">
      <c r="A7" s="38"/>
      <c r="B7" s="10" t="s">
        <v>50</v>
      </c>
      <c r="C7" s="44">
        <v>12.595000000000001</v>
      </c>
      <c r="D7" s="44">
        <v>2.9750000000000001</v>
      </c>
      <c r="E7" s="44" t="s">
        <v>195</v>
      </c>
      <c r="F7" s="38"/>
    </row>
    <row r="8" spans="1:6" x14ac:dyDescent="0.25">
      <c r="A8" s="38"/>
      <c r="B8" s="10" t="s">
        <v>51</v>
      </c>
      <c r="C8" s="44">
        <v>452.10199999999998</v>
      </c>
      <c r="D8" s="44">
        <v>91.016000000000005</v>
      </c>
      <c r="E8" s="44" t="s">
        <v>196</v>
      </c>
      <c r="F8" s="38"/>
    </row>
    <row r="9" spans="1:6" x14ac:dyDescent="0.25">
      <c r="A9" s="38" t="s">
        <v>53</v>
      </c>
      <c r="B9" s="10" t="s">
        <v>49</v>
      </c>
      <c r="C9" s="43" t="s">
        <v>197</v>
      </c>
      <c r="D9" s="44">
        <v>54.738999999999997</v>
      </c>
      <c r="E9" s="44">
        <v>5.8297000000000002E-2</v>
      </c>
      <c r="F9" s="38">
        <v>0.21</v>
      </c>
    </row>
    <row r="10" spans="1:6" x14ac:dyDescent="0.25">
      <c r="A10" s="38"/>
      <c r="B10" s="10" t="s">
        <v>50</v>
      </c>
      <c r="C10" s="44">
        <v>9.0939999999999994</v>
      </c>
      <c r="D10" s="44">
        <v>2.2519999999999998</v>
      </c>
      <c r="E10" s="44" t="s">
        <v>202</v>
      </c>
      <c r="F10" s="38"/>
    </row>
    <row r="11" spans="1:6" ht="14.4" thickBot="1" x14ac:dyDescent="0.3">
      <c r="A11" s="39"/>
      <c r="B11" s="17" t="s">
        <v>51</v>
      </c>
      <c r="C11" s="45">
        <v>13.786</v>
      </c>
      <c r="D11" s="45">
        <v>41.441000000000003</v>
      </c>
      <c r="E11" s="45">
        <v>0.74019400000000002</v>
      </c>
      <c r="F11" s="39"/>
    </row>
  </sheetData>
  <mergeCells count="6">
    <mergeCell ref="A3:A5"/>
    <mergeCell ref="F3:F5"/>
    <mergeCell ref="A6:A8"/>
    <mergeCell ref="F6:F8"/>
    <mergeCell ref="A9:A11"/>
    <mergeCell ref="F9:F1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06A1-25AC-4F31-A7C6-F91AB4FE870E}">
  <dimension ref="A1:F11"/>
  <sheetViews>
    <sheetView zoomScale="160" zoomScaleNormal="160" workbookViewId="0">
      <selection activeCell="F7" sqref="F7"/>
    </sheetView>
  </sheetViews>
  <sheetFormatPr defaultRowHeight="13.8" x14ac:dyDescent="0.25"/>
  <cols>
    <col min="1" max="1" width="14" customWidth="1"/>
    <col min="3" max="3" width="11.21875" customWidth="1"/>
    <col min="4" max="4" width="13.33203125" customWidth="1"/>
    <col min="5" max="5" width="12.33203125" customWidth="1"/>
  </cols>
  <sheetData>
    <row r="1" spans="1:6" ht="14.4" thickBot="1" x14ac:dyDescent="0.3">
      <c r="A1" s="7" t="s">
        <v>121</v>
      </c>
    </row>
    <row r="2" spans="1:6" ht="16.2" thickBot="1" x14ac:dyDescent="0.3">
      <c r="A2" s="14"/>
      <c r="B2" s="8" t="s">
        <v>43</v>
      </c>
      <c r="C2" s="8" t="s">
        <v>44</v>
      </c>
      <c r="D2" s="8" t="s">
        <v>45</v>
      </c>
      <c r="E2" s="15" t="s">
        <v>46</v>
      </c>
      <c r="F2" s="15" t="s">
        <v>47</v>
      </c>
    </row>
    <row r="3" spans="1:6" x14ac:dyDescent="0.25">
      <c r="A3" s="44" t="s">
        <v>48</v>
      </c>
      <c r="B3" s="44" t="s">
        <v>49</v>
      </c>
      <c r="C3" s="44">
        <v>-70.149777999999998</v>
      </c>
      <c r="D3" s="44">
        <v>4.0857400000000004</v>
      </c>
      <c r="E3" s="44" t="s">
        <v>199</v>
      </c>
      <c r="F3" s="44">
        <v>0.56999999999999995</v>
      </c>
    </row>
    <row r="4" spans="1:6" x14ac:dyDescent="0.25">
      <c r="A4" s="44"/>
      <c r="B4" s="44" t="s">
        <v>37</v>
      </c>
      <c r="C4" s="44">
        <v>-6.5009999999999998E-3</v>
      </c>
      <c r="D4" s="44">
        <v>4.8770000000000003E-3</v>
      </c>
      <c r="E4" s="44">
        <v>0.183918</v>
      </c>
      <c r="F4" s="44"/>
    </row>
    <row r="5" spans="1:6" x14ac:dyDescent="0.25">
      <c r="A5" s="44"/>
      <c r="B5" s="44" t="s">
        <v>55</v>
      </c>
      <c r="C5" s="44">
        <v>-13.601675</v>
      </c>
      <c r="D5" s="44">
        <v>79.723304999999996</v>
      </c>
      <c r="E5" s="44">
        <v>0.86468699999999998</v>
      </c>
      <c r="F5" s="44"/>
    </row>
    <row r="6" spans="1:6" x14ac:dyDescent="0.25">
      <c r="A6" s="44" t="s">
        <v>56</v>
      </c>
      <c r="B6" s="44" t="s">
        <v>49</v>
      </c>
      <c r="C6" s="44">
        <v>-41.352629999999998</v>
      </c>
      <c r="D6" s="44">
        <v>11.294833000000001</v>
      </c>
      <c r="E6" s="44" t="s">
        <v>201</v>
      </c>
      <c r="F6" s="44">
        <v>0.13</v>
      </c>
    </row>
    <row r="7" spans="1:6" x14ac:dyDescent="0.25">
      <c r="A7" s="44"/>
      <c r="B7" s="44" t="s">
        <v>37</v>
      </c>
      <c r="C7" s="44">
        <v>-1.0279E-2</v>
      </c>
      <c r="D7" s="44">
        <v>9.6410000000000003E-3</v>
      </c>
      <c r="E7" s="44">
        <v>0.288551</v>
      </c>
      <c r="F7" s="44"/>
    </row>
    <row r="8" spans="1:6" x14ac:dyDescent="0.25">
      <c r="A8" s="44"/>
      <c r="B8" s="44" t="s">
        <v>55</v>
      </c>
      <c r="C8" s="44">
        <v>155.635099</v>
      </c>
      <c r="D8" s="44">
        <v>208.62307999999999</v>
      </c>
      <c r="E8" s="44">
        <v>0.45715699999999998</v>
      </c>
      <c r="F8" s="44"/>
    </row>
    <row r="9" spans="1:6" x14ac:dyDescent="0.25">
      <c r="A9" s="44" t="s">
        <v>57</v>
      </c>
      <c r="B9" s="44" t="s">
        <v>49</v>
      </c>
      <c r="C9" s="44">
        <v>-71.56</v>
      </c>
      <c r="D9" s="44">
        <v>5.9660000000000002</v>
      </c>
      <c r="E9" s="44" t="s">
        <v>54</v>
      </c>
      <c r="F9" s="44">
        <v>0.61</v>
      </c>
    </row>
    <row r="10" spans="1:6" x14ac:dyDescent="0.25">
      <c r="A10" s="44"/>
      <c r="B10" s="44" t="s">
        <v>37</v>
      </c>
      <c r="C10" s="44">
        <v>2.6489999999999999E-4</v>
      </c>
      <c r="D10" s="44">
        <v>1.475E-3</v>
      </c>
      <c r="E10" s="44">
        <v>0.85779000000000005</v>
      </c>
      <c r="F10" s="44"/>
    </row>
    <row r="11" spans="1:6" x14ac:dyDescent="0.25">
      <c r="A11" s="46"/>
      <c r="B11" s="46" t="s">
        <v>55</v>
      </c>
      <c r="C11" s="46">
        <v>78.53</v>
      </c>
      <c r="D11" s="46">
        <v>24.11</v>
      </c>
      <c r="E11" s="46" t="s">
        <v>200</v>
      </c>
      <c r="F11" s="46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70FE-1740-4AFC-8247-72B4C286BF07}">
  <dimension ref="A1:J11"/>
  <sheetViews>
    <sheetView tabSelected="1" zoomScale="175" zoomScaleNormal="175" workbookViewId="0">
      <selection activeCell="E12" sqref="E12"/>
    </sheetView>
  </sheetViews>
  <sheetFormatPr defaultRowHeight="13.8" x14ac:dyDescent="0.25"/>
  <cols>
    <col min="1" max="1" width="29.5546875" customWidth="1"/>
    <col min="7" max="7" width="10.33203125" customWidth="1"/>
    <col min="8" max="8" width="10.77734375" customWidth="1"/>
    <col min="9" max="9" width="10.88671875" customWidth="1"/>
    <col min="10" max="10" width="9.5546875" customWidth="1"/>
  </cols>
  <sheetData>
    <row r="1" spans="1:10" ht="14.4" thickBot="1" x14ac:dyDescent="0.3">
      <c r="A1" s="7" t="s">
        <v>122</v>
      </c>
    </row>
    <row r="2" spans="1:10" ht="14.4" thickBot="1" x14ac:dyDescent="0.3">
      <c r="A2" s="8" t="s">
        <v>49</v>
      </c>
      <c r="B2" s="8">
        <v>0.01</v>
      </c>
      <c r="C2" s="8">
        <v>0.16</v>
      </c>
      <c r="D2" s="8">
        <v>0.31</v>
      </c>
      <c r="E2" s="8">
        <v>0.45</v>
      </c>
      <c r="F2" s="8">
        <v>0.59</v>
      </c>
      <c r="G2" s="8">
        <v>0.69</v>
      </c>
      <c r="H2" s="8">
        <v>0.78</v>
      </c>
      <c r="I2" s="8">
        <v>0.86</v>
      </c>
      <c r="J2" s="8">
        <v>0.94</v>
      </c>
    </row>
    <row r="3" spans="1:10" x14ac:dyDescent="0.25">
      <c r="A3" s="10" t="s">
        <v>58</v>
      </c>
      <c r="B3" s="10" t="s">
        <v>174</v>
      </c>
      <c r="C3" s="10" t="s">
        <v>175</v>
      </c>
      <c r="D3" s="10" t="s">
        <v>176</v>
      </c>
      <c r="E3" s="10" t="s">
        <v>177</v>
      </c>
      <c r="F3" s="10" t="s">
        <v>178</v>
      </c>
      <c r="G3" s="10" t="s">
        <v>179</v>
      </c>
      <c r="H3" s="10" t="s">
        <v>180</v>
      </c>
      <c r="I3" s="10" t="s">
        <v>181</v>
      </c>
      <c r="J3" s="10" t="s">
        <v>182</v>
      </c>
    </row>
    <row r="4" spans="1:10" x14ac:dyDescent="0.25">
      <c r="A4" s="10" t="s">
        <v>59</v>
      </c>
      <c r="B4" s="10" t="s">
        <v>65</v>
      </c>
      <c r="C4" s="10" t="s">
        <v>60</v>
      </c>
      <c r="D4" s="10" t="s">
        <v>77</v>
      </c>
      <c r="E4" s="10" t="s">
        <v>128</v>
      </c>
      <c r="F4" s="10" t="s">
        <v>61</v>
      </c>
      <c r="G4" s="10" t="s">
        <v>129</v>
      </c>
      <c r="H4" s="10" t="s">
        <v>130</v>
      </c>
      <c r="I4" s="10" t="s">
        <v>62</v>
      </c>
      <c r="J4" s="10" t="s">
        <v>131</v>
      </c>
    </row>
    <row r="5" spans="1:10" x14ac:dyDescent="0.25">
      <c r="A5" s="10" t="s">
        <v>63</v>
      </c>
      <c r="B5" s="10" t="s">
        <v>132</v>
      </c>
      <c r="C5" s="10" t="s">
        <v>133</v>
      </c>
      <c r="D5" s="10" t="s">
        <v>134</v>
      </c>
      <c r="E5" s="10" t="s">
        <v>135</v>
      </c>
      <c r="F5" s="10" t="s">
        <v>136</v>
      </c>
      <c r="G5" s="10" t="s">
        <v>137</v>
      </c>
      <c r="H5" s="10" t="s">
        <v>138</v>
      </c>
      <c r="I5" s="10" t="s">
        <v>139</v>
      </c>
      <c r="J5" s="10" t="s">
        <v>140</v>
      </c>
    </row>
    <row r="6" spans="1:10" x14ac:dyDescent="0.25">
      <c r="A6" s="10" t="s">
        <v>64</v>
      </c>
      <c r="B6" s="10" t="s">
        <v>141</v>
      </c>
      <c r="C6" s="10" t="s">
        <v>142</v>
      </c>
      <c r="D6" s="10" t="s">
        <v>143</v>
      </c>
      <c r="E6" s="10" t="s">
        <v>144</v>
      </c>
      <c r="F6" s="10" t="s">
        <v>145</v>
      </c>
      <c r="G6" s="10" t="s">
        <v>146</v>
      </c>
      <c r="H6" s="10" t="s">
        <v>147</v>
      </c>
      <c r="I6" s="10" t="s">
        <v>147</v>
      </c>
      <c r="J6" s="10" t="s">
        <v>148</v>
      </c>
    </row>
    <row r="7" spans="1:10" x14ac:dyDescent="0.25">
      <c r="A7" s="10" t="s">
        <v>127</v>
      </c>
      <c r="B7" s="10" t="s">
        <v>183</v>
      </c>
      <c r="C7" s="10" t="s">
        <v>184</v>
      </c>
      <c r="D7" s="10" t="s">
        <v>185</v>
      </c>
      <c r="E7" s="10" t="s">
        <v>186</v>
      </c>
      <c r="F7" s="10" t="s">
        <v>187</v>
      </c>
      <c r="G7" s="10" t="s">
        <v>188</v>
      </c>
      <c r="H7" s="10" t="s">
        <v>189</v>
      </c>
      <c r="I7" s="10" t="s">
        <v>190</v>
      </c>
      <c r="J7" s="10" t="s">
        <v>191</v>
      </c>
    </row>
    <row r="8" spans="1:10" x14ac:dyDescent="0.25">
      <c r="A8" s="10" t="s">
        <v>66</v>
      </c>
      <c r="B8" s="10" t="s">
        <v>67</v>
      </c>
      <c r="C8" s="10" t="s">
        <v>68</v>
      </c>
      <c r="D8" s="10" t="s">
        <v>149</v>
      </c>
      <c r="E8" s="10" t="s">
        <v>150</v>
      </c>
      <c r="F8" s="10" t="s">
        <v>151</v>
      </c>
      <c r="G8" s="10" t="s">
        <v>69</v>
      </c>
      <c r="H8" s="10" t="s">
        <v>70</v>
      </c>
      <c r="I8" s="10" t="s">
        <v>71</v>
      </c>
      <c r="J8" s="10" t="s">
        <v>152</v>
      </c>
    </row>
    <row r="9" spans="1:10" x14ac:dyDescent="0.25">
      <c r="A9" s="10" t="s">
        <v>72</v>
      </c>
      <c r="B9" s="10" t="s">
        <v>73</v>
      </c>
      <c r="C9" s="10" t="s">
        <v>73</v>
      </c>
      <c r="D9" s="10" t="s">
        <v>74</v>
      </c>
      <c r="E9" s="10" t="s">
        <v>74</v>
      </c>
      <c r="F9" s="10" t="s">
        <v>74</v>
      </c>
      <c r="G9" s="10" t="s">
        <v>153</v>
      </c>
      <c r="H9" s="10" t="s">
        <v>154</v>
      </c>
      <c r="I9" s="10" t="s">
        <v>155</v>
      </c>
      <c r="J9" s="10" t="s">
        <v>156</v>
      </c>
    </row>
    <row r="10" spans="1:10" x14ac:dyDescent="0.25">
      <c r="A10" s="10" t="s">
        <v>75</v>
      </c>
      <c r="B10" s="10" t="s">
        <v>157</v>
      </c>
      <c r="C10" s="10" t="s">
        <v>158</v>
      </c>
      <c r="D10" s="10" t="s">
        <v>159</v>
      </c>
      <c r="E10" s="10" t="s">
        <v>160</v>
      </c>
      <c r="F10" s="10" t="s">
        <v>161</v>
      </c>
      <c r="G10" s="10" t="s">
        <v>162</v>
      </c>
      <c r="H10" s="10" t="s">
        <v>163</v>
      </c>
      <c r="I10" s="10" t="s">
        <v>164</v>
      </c>
      <c r="J10" s="10" t="s">
        <v>165</v>
      </c>
    </row>
    <row r="11" spans="1:10" ht="14.4" thickBot="1" x14ac:dyDescent="0.3">
      <c r="A11" s="17" t="s">
        <v>76</v>
      </c>
      <c r="B11" s="17" t="s">
        <v>166</v>
      </c>
      <c r="C11" s="17" t="s">
        <v>167</v>
      </c>
      <c r="D11" s="17" t="s">
        <v>143</v>
      </c>
      <c r="E11" s="17" t="s">
        <v>168</v>
      </c>
      <c r="F11" s="17" t="s">
        <v>169</v>
      </c>
      <c r="G11" s="17" t="s">
        <v>170</v>
      </c>
      <c r="H11" s="17" t="s">
        <v>171</v>
      </c>
      <c r="I11" s="17" t="s">
        <v>172</v>
      </c>
      <c r="J11" s="17" t="s">
        <v>173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261B-5DC7-4944-9396-14AB5B6B0D76}">
  <dimension ref="A1:G13"/>
  <sheetViews>
    <sheetView workbookViewId="0">
      <selection activeCell="G28" sqref="G28"/>
    </sheetView>
  </sheetViews>
  <sheetFormatPr defaultRowHeight="13.8" x14ac:dyDescent="0.25"/>
  <cols>
    <col min="1" max="1" width="22" customWidth="1"/>
  </cols>
  <sheetData>
    <row r="1" spans="1:7" ht="14.4" thickBot="1" x14ac:dyDescent="0.3">
      <c r="A1" s="7" t="s">
        <v>123</v>
      </c>
    </row>
    <row r="2" spans="1:7" ht="14.4" thickBot="1" x14ac:dyDescent="0.3">
      <c r="A2" s="18"/>
      <c r="B2" s="41" t="s">
        <v>78</v>
      </c>
      <c r="C2" s="41"/>
      <c r="D2" s="41"/>
      <c r="E2" s="42" t="s">
        <v>79</v>
      </c>
      <c r="F2" s="42"/>
      <c r="G2" s="42"/>
    </row>
    <row r="3" spans="1:7" ht="14.4" thickBot="1" x14ac:dyDescent="0.3">
      <c r="A3" s="21"/>
      <c r="B3" s="22" t="s">
        <v>80</v>
      </c>
      <c r="C3" s="22" t="s">
        <v>81</v>
      </c>
      <c r="D3" s="22" t="s">
        <v>48</v>
      </c>
      <c r="E3" s="23" t="s">
        <v>80</v>
      </c>
      <c r="F3" s="23" t="s">
        <v>81</v>
      </c>
      <c r="G3" s="23" t="s">
        <v>48</v>
      </c>
    </row>
    <row r="4" spans="1:7" x14ac:dyDescent="0.25">
      <c r="A4" s="24" t="s">
        <v>82</v>
      </c>
      <c r="B4" s="19">
        <v>88</v>
      </c>
      <c r="C4" s="19">
        <v>6</v>
      </c>
      <c r="D4" s="25">
        <v>94</v>
      </c>
      <c r="E4" s="20">
        <v>8</v>
      </c>
      <c r="F4" s="20">
        <v>3</v>
      </c>
      <c r="G4" s="26">
        <v>11</v>
      </c>
    </row>
    <row r="5" spans="1:7" x14ac:dyDescent="0.25">
      <c r="A5" s="24" t="s">
        <v>83</v>
      </c>
      <c r="B5" s="19">
        <v>98</v>
      </c>
      <c r="C5" s="19">
        <v>5</v>
      </c>
      <c r="D5" s="25">
        <v>103</v>
      </c>
      <c r="E5" s="20">
        <v>4</v>
      </c>
      <c r="F5" s="20">
        <v>0</v>
      </c>
      <c r="G5" s="26">
        <v>4</v>
      </c>
    </row>
    <row r="6" spans="1:7" x14ac:dyDescent="0.25">
      <c r="A6" s="24" t="s">
        <v>84</v>
      </c>
      <c r="B6" s="19">
        <v>7</v>
      </c>
      <c r="C6" s="19">
        <v>2</v>
      </c>
      <c r="D6" s="25">
        <v>9</v>
      </c>
      <c r="E6" s="20">
        <v>2</v>
      </c>
      <c r="F6" s="20">
        <v>0</v>
      </c>
      <c r="G6" s="26">
        <v>2</v>
      </c>
    </row>
    <row r="7" spans="1:7" x14ac:dyDescent="0.25">
      <c r="A7" s="24" t="s">
        <v>85</v>
      </c>
      <c r="B7" s="19">
        <v>88</v>
      </c>
      <c r="C7" s="19">
        <v>4</v>
      </c>
      <c r="D7" s="25">
        <v>92</v>
      </c>
      <c r="E7" s="20">
        <v>0</v>
      </c>
      <c r="F7" s="20">
        <v>0</v>
      </c>
      <c r="G7" s="26">
        <v>0</v>
      </c>
    </row>
    <row r="8" spans="1:7" x14ac:dyDescent="0.25">
      <c r="A8" s="24" t="s">
        <v>86</v>
      </c>
      <c r="B8" s="19">
        <v>41</v>
      </c>
      <c r="C8" s="19">
        <v>3</v>
      </c>
      <c r="D8" s="25">
        <v>44</v>
      </c>
      <c r="E8" s="20">
        <v>33</v>
      </c>
      <c r="F8" s="20">
        <v>4</v>
      </c>
      <c r="G8" s="26">
        <v>37</v>
      </c>
    </row>
    <row r="9" spans="1:7" x14ac:dyDescent="0.25">
      <c r="A9" s="24" t="s">
        <v>87</v>
      </c>
      <c r="B9" s="19">
        <v>86</v>
      </c>
      <c r="C9" s="19">
        <v>5</v>
      </c>
      <c r="D9" s="25">
        <v>91</v>
      </c>
      <c r="E9" s="20">
        <v>24</v>
      </c>
      <c r="F9" s="20">
        <v>3</v>
      </c>
      <c r="G9" s="26">
        <v>27</v>
      </c>
    </row>
    <row r="10" spans="1:7" x14ac:dyDescent="0.25">
      <c r="A10" s="24" t="s">
        <v>88</v>
      </c>
      <c r="B10" s="19">
        <v>53</v>
      </c>
      <c r="C10" s="19">
        <v>3</v>
      </c>
      <c r="D10" s="25">
        <v>56</v>
      </c>
      <c r="E10" s="20">
        <v>37</v>
      </c>
      <c r="F10" s="20">
        <v>5</v>
      </c>
      <c r="G10" s="26">
        <v>42</v>
      </c>
    </row>
    <row r="11" spans="1:7" ht="14.4" thickBot="1" x14ac:dyDescent="0.3">
      <c r="A11" s="27" t="s">
        <v>89</v>
      </c>
      <c r="B11" s="28">
        <v>24</v>
      </c>
      <c r="C11" s="28">
        <v>4</v>
      </c>
      <c r="D11" s="29">
        <v>28</v>
      </c>
      <c r="E11" s="30">
        <v>4</v>
      </c>
      <c r="F11" s="30">
        <v>0</v>
      </c>
      <c r="G11" s="31">
        <v>4</v>
      </c>
    </row>
    <row r="12" spans="1:7" x14ac:dyDescent="0.25">
      <c r="A12" s="32"/>
    </row>
    <row r="13" spans="1:7" x14ac:dyDescent="0.25">
      <c r="A13" s="32"/>
    </row>
  </sheetData>
  <mergeCells count="2">
    <mergeCell ref="B2:D2"/>
    <mergeCell ref="E2:G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02132-4CD4-4999-AD74-DE33D37D9815}">
  <dimension ref="A1:O12"/>
  <sheetViews>
    <sheetView zoomScale="160" zoomScaleNormal="160" workbookViewId="0">
      <selection activeCell="I9" sqref="I9"/>
    </sheetView>
  </sheetViews>
  <sheetFormatPr defaultRowHeight="13.8" x14ac:dyDescent="0.25"/>
  <cols>
    <col min="1" max="1" width="21.77734375" customWidth="1"/>
  </cols>
  <sheetData>
    <row r="1" spans="1:15" ht="14.4" thickBot="1" x14ac:dyDescent="0.3">
      <c r="A1" s="7" t="s">
        <v>124</v>
      </c>
    </row>
    <row r="2" spans="1:15" ht="16.2" thickBot="1" x14ac:dyDescent="0.3">
      <c r="A2" s="8" t="s">
        <v>90</v>
      </c>
      <c r="B2" s="8" t="s">
        <v>91</v>
      </c>
      <c r="C2" s="33" t="s">
        <v>92</v>
      </c>
      <c r="D2" s="15" t="s">
        <v>46</v>
      </c>
      <c r="E2" s="8" t="s">
        <v>93</v>
      </c>
      <c r="F2" s="8" t="s">
        <v>94</v>
      </c>
      <c r="G2" s="8" t="s">
        <v>95</v>
      </c>
      <c r="H2" s="14" t="s">
        <v>96</v>
      </c>
    </row>
    <row r="3" spans="1:15" x14ac:dyDescent="0.25">
      <c r="A3" s="10" t="s">
        <v>97</v>
      </c>
      <c r="B3" s="10">
        <v>1</v>
      </c>
      <c r="C3" s="10">
        <v>0.24099999999999999</v>
      </c>
      <c r="D3" s="10">
        <v>0.624</v>
      </c>
      <c r="E3" s="10">
        <v>1</v>
      </c>
      <c r="F3" s="10">
        <v>1.2E-2</v>
      </c>
      <c r="G3" s="10">
        <v>1065.4100000000001</v>
      </c>
      <c r="H3" s="10">
        <v>0</v>
      </c>
      <c r="J3" s="10"/>
      <c r="K3" s="10"/>
      <c r="L3" s="10"/>
      <c r="M3" s="10"/>
      <c r="N3" s="10"/>
      <c r="O3" s="10"/>
    </row>
    <row r="4" spans="1:15" x14ac:dyDescent="0.25">
      <c r="A4" s="10" t="s">
        <v>98</v>
      </c>
      <c r="B4" s="10">
        <v>1</v>
      </c>
      <c r="C4" s="10">
        <v>5.7000000000000002E-2</v>
      </c>
      <c r="D4" s="10">
        <v>0.81200000000000006</v>
      </c>
      <c r="E4" s="10">
        <v>1</v>
      </c>
      <c r="F4" s="10">
        <v>7.0000000000000001E-3</v>
      </c>
      <c r="G4" s="10">
        <v>998.89</v>
      </c>
      <c r="H4" s="10">
        <v>0</v>
      </c>
      <c r="J4" s="10"/>
      <c r="K4" s="10"/>
      <c r="L4" s="10"/>
      <c r="M4" s="10"/>
      <c r="N4" s="10"/>
      <c r="O4" s="10"/>
    </row>
    <row r="5" spans="1:15" x14ac:dyDescent="0.25">
      <c r="A5" s="10" t="s">
        <v>99</v>
      </c>
      <c r="B5" s="10">
        <v>1</v>
      </c>
      <c r="C5" s="10">
        <v>1.17</v>
      </c>
      <c r="D5" s="10">
        <v>0.27900000000000003</v>
      </c>
      <c r="E5" s="10">
        <v>1</v>
      </c>
      <c r="F5" s="10">
        <v>2.7E-2</v>
      </c>
      <c r="G5" s="10">
        <v>1325.06</v>
      </c>
      <c r="H5" s="10">
        <v>0</v>
      </c>
      <c r="J5" s="10"/>
      <c r="K5" s="10"/>
      <c r="L5" s="10"/>
      <c r="M5" s="10"/>
      <c r="N5" s="10"/>
      <c r="O5" s="10"/>
    </row>
    <row r="6" spans="1:15" x14ac:dyDescent="0.25">
      <c r="A6" s="10" t="s">
        <v>100</v>
      </c>
      <c r="B6" s="10">
        <v>1</v>
      </c>
      <c r="C6" s="10">
        <v>3.4000000000000002E-2</v>
      </c>
      <c r="D6" s="10">
        <v>0.85499999999999998</v>
      </c>
      <c r="E6" s="10">
        <v>1</v>
      </c>
      <c r="F6" s="10">
        <v>3.0000000000000001E-3</v>
      </c>
      <c r="G6" s="10">
        <v>1039.44</v>
      </c>
      <c r="H6" s="10">
        <v>0</v>
      </c>
      <c r="J6" s="10"/>
      <c r="K6" s="10"/>
      <c r="L6" s="10"/>
      <c r="M6" s="10"/>
      <c r="N6" s="10"/>
      <c r="O6" s="10"/>
    </row>
    <row r="7" spans="1:15" x14ac:dyDescent="0.25">
      <c r="A7" s="10" t="s">
        <v>101</v>
      </c>
      <c r="B7" s="10">
        <v>1</v>
      </c>
      <c r="C7" s="10">
        <v>0.20799999999999999</v>
      </c>
      <c r="D7" s="10">
        <v>0.64800000000000002</v>
      </c>
      <c r="E7" s="10">
        <v>1</v>
      </c>
      <c r="F7" s="10">
        <v>4.0000000000000001E-3</v>
      </c>
      <c r="G7" s="10">
        <v>1258.28</v>
      </c>
      <c r="H7" s="10">
        <v>0</v>
      </c>
      <c r="J7" s="10"/>
      <c r="K7" s="10"/>
      <c r="L7" s="10"/>
      <c r="M7" s="10"/>
      <c r="N7" s="10"/>
      <c r="O7" s="10"/>
    </row>
    <row r="8" spans="1:15" x14ac:dyDescent="0.25">
      <c r="A8" s="10" t="s">
        <v>102</v>
      </c>
      <c r="B8" s="10">
        <v>2</v>
      </c>
      <c r="C8" s="10">
        <v>0.49299999999999999</v>
      </c>
      <c r="D8" s="10">
        <v>0.78200000000000003</v>
      </c>
      <c r="E8" s="10">
        <v>1</v>
      </c>
      <c r="F8" s="10">
        <v>8.9999999999999993E-3</v>
      </c>
      <c r="G8" s="10">
        <v>1134.5899999999999</v>
      </c>
      <c r="H8" s="10">
        <v>0</v>
      </c>
      <c r="J8" s="10"/>
      <c r="K8" s="10"/>
      <c r="L8" s="10"/>
      <c r="M8" s="10"/>
      <c r="N8" s="10"/>
      <c r="O8" s="10"/>
    </row>
    <row r="9" spans="1:15" x14ac:dyDescent="0.25">
      <c r="A9" s="10" t="s">
        <v>103</v>
      </c>
      <c r="B9" s="10">
        <v>1</v>
      </c>
      <c r="C9" s="10">
        <v>0.96</v>
      </c>
      <c r="D9" s="10">
        <v>0.32700000000000001</v>
      </c>
      <c r="E9" s="10">
        <v>1</v>
      </c>
      <c r="F9" s="10">
        <v>1.9E-2</v>
      </c>
      <c r="G9" s="10">
        <v>966.32</v>
      </c>
      <c r="H9" s="10">
        <v>0</v>
      </c>
      <c r="J9" s="10"/>
      <c r="K9" s="10"/>
      <c r="L9" s="10"/>
      <c r="M9" s="10"/>
      <c r="N9" s="10"/>
      <c r="O9" s="10"/>
    </row>
    <row r="10" spans="1:15" x14ac:dyDescent="0.25">
      <c r="A10" s="10" t="s">
        <v>104</v>
      </c>
      <c r="B10" s="10">
        <v>1</v>
      </c>
      <c r="C10" s="10">
        <v>0.221</v>
      </c>
      <c r="D10" s="10">
        <v>0.63900000000000001</v>
      </c>
      <c r="E10" s="10">
        <v>1</v>
      </c>
      <c r="F10" s="10">
        <v>0.01</v>
      </c>
      <c r="G10" s="10">
        <v>517.85</v>
      </c>
      <c r="H10" s="10">
        <v>0</v>
      </c>
      <c r="J10" s="10"/>
      <c r="K10" s="10"/>
      <c r="L10" s="10"/>
      <c r="M10" s="10"/>
      <c r="N10" s="10"/>
      <c r="O10" s="10"/>
    </row>
    <row r="11" spans="1:15" x14ac:dyDescent="0.25">
      <c r="A11" s="10" t="s">
        <v>105</v>
      </c>
      <c r="B11" s="10">
        <v>1</v>
      </c>
      <c r="C11" s="10">
        <v>1.661</v>
      </c>
      <c r="D11" s="10">
        <v>0.19700000000000001</v>
      </c>
      <c r="E11" s="10">
        <v>0.998</v>
      </c>
      <c r="F11" s="10">
        <v>3.6999999999999998E-2</v>
      </c>
      <c r="G11" s="10">
        <v>851.48</v>
      </c>
      <c r="H11" s="10">
        <v>0</v>
      </c>
    </row>
    <row r="12" spans="1:15" ht="14.4" thickBot="1" x14ac:dyDescent="0.3">
      <c r="A12" s="17" t="s">
        <v>106</v>
      </c>
      <c r="B12" s="17">
        <v>1</v>
      </c>
      <c r="C12" s="17">
        <v>5.0000000000000001E-3</v>
      </c>
      <c r="D12" s="17">
        <v>0.94399999999999995</v>
      </c>
      <c r="E12" s="17">
        <v>1</v>
      </c>
      <c r="F12" s="17">
        <v>0</v>
      </c>
      <c r="G12" s="17">
        <v>571.53</v>
      </c>
      <c r="H12" s="17">
        <v>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C930-A936-4F2C-B21D-040EC419289C}">
  <dimension ref="A1:J38"/>
  <sheetViews>
    <sheetView zoomScaleNormal="100" workbookViewId="0">
      <selection activeCell="B33" sqref="B33"/>
    </sheetView>
  </sheetViews>
  <sheetFormatPr defaultRowHeight="13.8" x14ac:dyDescent="0.25"/>
  <cols>
    <col min="1" max="1" width="11" customWidth="1"/>
    <col min="2" max="2" width="19.5546875" customWidth="1"/>
  </cols>
  <sheetData>
    <row r="1" spans="1:10" ht="14.4" thickBot="1" x14ac:dyDescent="0.3">
      <c r="A1" s="7" t="s">
        <v>125</v>
      </c>
    </row>
    <row r="2" spans="1:10" ht="14.4" thickBot="1" x14ac:dyDescent="0.3">
      <c r="A2" s="8" t="s">
        <v>107</v>
      </c>
      <c r="B2" s="8" t="s">
        <v>108</v>
      </c>
      <c r="C2" s="8" t="s">
        <v>109</v>
      </c>
      <c r="D2" s="8" t="s">
        <v>110</v>
      </c>
      <c r="E2" s="8" t="s">
        <v>48</v>
      </c>
    </row>
    <row r="3" spans="1:10" x14ac:dyDescent="0.25">
      <c r="A3" s="10" t="s">
        <v>38</v>
      </c>
      <c r="B3" s="10" t="s">
        <v>52</v>
      </c>
      <c r="C3" s="48">
        <v>0</v>
      </c>
      <c r="D3" s="48">
        <f>(-0.231)*0.378+((-0.231)*(-0.159)*0.474)+0.268*0.474</f>
        <v>5.7123545999999997E-2</v>
      </c>
      <c r="E3" s="48">
        <f>SUM(C3:D3)</f>
        <v>5.7123545999999997E-2</v>
      </c>
      <c r="G3" s="34"/>
      <c r="H3" s="34"/>
      <c r="I3" s="34"/>
    </row>
    <row r="4" spans="1:10" x14ac:dyDescent="0.25">
      <c r="A4" s="35"/>
      <c r="B4" s="10" t="s">
        <v>50</v>
      </c>
      <c r="C4" s="48">
        <v>0.378</v>
      </c>
      <c r="D4" s="48">
        <f>-0.159*0.474</f>
        <v>-7.5366000000000002E-2</v>
      </c>
      <c r="E4" s="48">
        <f t="shared" ref="E4:E5" si="0">SUM(C4:D4)</f>
        <v>0.30263400000000001</v>
      </c>
      <c r="G4" s="34"/>
      <c r="H4" s="16"/>
      <c r="I4" s="34"/>
    </row>
    <row r="5" spans="1:10" x14ac:dyDescent="0.25">
      <c r="A5" s="35"/>
      <c r="B5" s="10" t="s">
        <v>51</v>
      </c>
      <c r="C5" s="48">
        <v>0.47399999999999998</v>
      </c>
      <c r="D5" s="48">
        <v>0</v>
      </c>
      <c r="E5" s="48">
        <f t="shared" si="0"/>
        <v>0.47399999999999998</v>
      </c>
      <c r="G5" s="34"/>
      <c r="H5" s="34"/>
      <c r="I5" s="34"/>
    </row>
    <row r="6" spans="1:10" x14ac:dyDescent="0.25">
      <c r="A6" s="10" t="s">
        <v>38</v>
      </c>
      <c r="B6" s="10" t="s">
        <v>53</v>
      </c>
      <c r="C6" s="48">
        <v>-0.222</v>
      </c>
      <c r="D6" s="48">
        <f>-0.188*0.386</f>
        <v>-7.2568000000000007E-2</v>
      </c>
      <c r="E6" s="48">
        <f>SUM(C6:D6)</f>
        <v>-0.294568</v>
      </c>
      <c r="G6" s="16"/>
      <c r="H6" s="16"/>
      <c r="I6" s="16"/>
    </row>
    <row r="7" spans="1:10" x14ac:dyDescent="0.25">
      <c r="A7" s="35"/>
      <c r="B7" s="10" t="s">
        <v>50</v>
      </c>
      <c r="C7" s="48">
        <v>0.38600000000000001</v>
      </c>
      <c r="D7" s="48">
        <v>0</v>
      </c>
      <c r="E7" s="48">
        <f t="shared" ref="E7:E8" si="1">SUM(C7:D7)</f>
        <v>0.38600000000000001</v>
      </c>
      <c r="G7" s="34"/>
      <c r="H7" s="34"/>
      <c r="I7" s="34"/>
    </row>
    <row r="8" spans="1:10" x14ac:dyDescent="0.25">
      <c r="A8" s="35"/>
      <c r="B8" s="10" t="s">
        <v>51</v>
      </c>
      <c r="C8" s="48">
        <v>0</v>
      </c>
      <c r="D8" s="48">
        <v>0</v>
      </c>
      <c r="E8" s="48">
        <f t="shared" si="1"/>
        <v>0</v>
      </c>
      <c r="G8" s="34"/>
      <c r="H8" s="34"/>
      <c r="I8" s="34"/>
    </row>
    <row r="9" spans="1:10" x14ac:dyDescent="0.25">
      <c r="A9" s="10" t="s">
        <v>40</v>
      </c>
      <c r="B9" s="10" t="s">
        <v>56</v>
      </c>
      <c r="C9" s="48">
        <v>-0.44800000000000001</v>
      </c>
      <c r="D9" s="48">
        <f>-0.183*0.216*0.049+(-0.353)*0.049</f>
        <v>-1.9233871999999999E-2</v>
      </c>
      <c r="E9" s="48">
        <f>SUM(C9:D9)</f>
        <v>-0.46723387199999999</v>
      </c>
      <c r="G9" s="16"/>
      <c r="H9" s="16"/>
      <c r="I9" s="16"/>
    </row>
    <row r="10" spans="1:10" x14ac:dyDescent="0.25">
      <c r="A10" s="35"/>
      <c r="B10" s="10" t="s">
        <v>37</v>
      </c>
      <c r="C10" s="48">
        <v>0</v>
      </c>
      <c r="D10" s="48">
        <f>0.216*0.049</f>
        <v>1.0584E-2</v>
      </c>
      <c r="E10" s="48">
        <f>SUM(C10:D10)</f>
        <v>1.0584E-2</v>
      </c>
      <c r="H10" s="10"/>
      <c r="I10" s="10"/>
      <c r="J10" s="10"/>
    </row>
    <row r="11" spans="1:10" x14ac:dyDescent="0.25">
      <c r="A11" s="35"/>
      <c r="B11" s="10" t="s">
        <v>55</v>
      </c>
      <c r="C11" s="48">
        <v>4.9000000000000002E-2</v>
      </c>
      <c r="D11" s="48">
        <v>0</v>
      </c>
      <c r="E11" s="48">
        <f t="shared" ref="E10:E11" si="2">SUM(C11:D11)</f>
        <v>4.9000000000000002E-2</v>
      </c>
      <c r="H11" s="10"/>
      <c r="I11" s="10"/>
      <c r="J11" s="10"/>
    </row>
    <row r="12" spans="1:10" x14ac:dyDescent="0.25">
      <c r="A12" s="10" t="s">
        <v>40</v>
      </c>
      <c r="B12" s="10" t="s">
        <v>57</v>
      </c>
      <c r="C12" s="48">
        <v>-0.871</v>
      </c>
      <c r="D12" s="48">
        <f>-0.247*(-0.105)*0.233+0.459*0.233</f>
        <v>0.11298985500000001</v>
      </c>
      <c r="E12" s="48">
        <f>SUM(C12:D12)</f>
        <v>-0.75801014499999997</v>
      </c>
      <c r="G12" s="16"/>
      <c r="H12" s="10"/>
      <c r="I12" s="16"/>
    </row>
    <row r="13" spans="1:10" x14ac:dyDescent="0.25">
      <c r="A13" s="35"/>
      <c r="B13" s="10" t="s">
        <v>37</v>
      </c>
      <c r="C13" s="48">
        <v>0</v>
      </c>
      <c r="D13" s="48">
        <f>-0.105*0.233</f>
        <v>-2.4465000000000001E-2</v>
      </c>
      <c r="E13" s="48">
        <f t="shared" ref="E13:E14" si="3">SUM(C13:D13)</f>
        <v>-2.4465000000000001E-2</v>
      </c>
      <c r="G13" s="10"/>
      <c r="H13" s="16"/>
      <c r="I13" s="16"/>
    </row>
    <row r="14" spans="1:10" x14ac:dyDescent="0.25">
      <c r="A14" s="35"/>
      <c r="B14" s="10" t="s">
        <v>55</v>
      </c>
      <c r="C14" s="48">
        <v>0.23300000000000001</v>
      </c>
      <c r="D14" s="48">
        <v>0</v>
      </c>
      <c r="E14" s="48">
        <f t="shared" si="3"/>
        <v>0.23300000000000001</v>
      </c>
      <c r="G14" s="10"/>
      <c r="H14" s="10"/>
      <c r="I14" s="10"/>
    </row>
    <row r="15" spans="1:10" x14ac:dyDescent="0.25">
      <c r="A15" s="10" t="s">
        <v>42</v>
      </c>
      <c r="B15" s="10" t="s">
        <v>52</v>
      </c>
      <c r="C15" s="48">
        <v>-5.6000000000000001E-2</v>
      </c>
      <c r="D15" s="48">
        <f>-0.111*0.027*0.967+(-0.154)*0.967+(-0.228)*(-0.332)*0.967</f>
        <v>-7.8618066999999972E-2</v>
      </c>
      <c r="E15" s="48">
        <f>SUM(C15:D15)</f>
        <v>-0.13461806699999998</v>
      </c>
      <c r="G15" s="10"/>
      <c r="H15" s="16"/>
      <c r="I15" s="16"/>
    </row>
    <row r="16" spans="1:10" x14ac:dyDescent="0.25">
      <c r="A16" s="35"/>
      <c r="B16" s="10" t="s">
        <v>50</v>
      </c>
      <c r="C16" s="48">
        <v>0.123</v>
      </c>
      <c r="D16" s="48">
        <f>-0.332*0.967</f>
        <v>-0.321044</v>
      </c>
      <c r="E16" s="48">
        <f t="shared" ref="E16:E18" si="4">SUM(C16:D16)</f>
        <v>-0.198044</v>
      </c>
      <c r="G16" s="10"/>
      <c r="H16" s="16"/>
      <c r="I16" s="16"/>
    </row>
    <row r="17" spans="1:9" x14ac:dyDescent="0.25">
      <c r="A17" s="35"/>
      <c r="B17" s="10" t="s">
        <v>37</v>
      </c>
      <c r="C17" s="48">
        <v>0</v>
      </c>
      <c r="D17" s="48">
        <f>0.027*0.967</f>
        <v>2.6109E-2</v>
      </c>
      <c r="E17" s="48">
        <f t="shared" si="4"/>
        <v>2.6109E-2</v>
      </c>
      <c r="G17" s="10"/>
      <c r="H17" s="10"/>
      <c r="I17" s="16"/>
    </row>
    <row r="18" spans="1:9" x14ac:dyDescent="0.25">
      <c r="A18" s="35"/>
      <c r="B18" s="10" t="s">
        <v>41</v>
      </c>
      <c r="C18" s="48">
        <v>0.96699999999999997</v>
      </c>
      <c r="D18" s="48">
        <v>0</v>
      </c>
      <c r="E18" s="48">
        <f t="shared" si="4"/>
        <v>0.96699999999999997</v>
      </c>
      <c r="G18" s="10"/>
      <c r="I18" s="16"/>
    </row>
    <row r="19" spans="1:9" x14ac:dyDescent="0.25">
      <c r="A19" s="10" t="s">
        <v>42</v>
      </c>
      <c r="B19" s="10" t="s">
        <v>53</v>
      </c>
      <c r="C19" s="48">
        <v>-0.17199999999999999</v>
      </c>
      <c r="D19" s="48">
        <f>(-0.073)*(-0.025)*0.844+(-0.305)*(-0.036)*(-0.025)*0.844+(-0.702)*0.844+(-0.305)*0.066</f>
        <v>-0.61130937799999985</v>
      </c>
      <c r="E19" s="48">
        <f>SUM(C19:D19)</f>
        <v>-0.78330937799999978</v>
      </c>
      <c r="G19" s="10"/>
      <c r="I19" s="16"/>
    </row>
    <row r="20" spans="1:9" x14ac:dyDescent="0.25">
      <c r="A20" s="35"/>
      <c r="B20" s="10" t="s">
        <v>50</v>
      </c>
      <c r="C20" s="48">
        <v>6.6000000000000003E-2</v>
      </c>
      <c r="D20" s="48">
        <f>-0.036*(-0.025)*0.844</f>
        <v>7.5959999999999992E-4</v>
      </c>
      <c r="E20" s="48">
        <f t="shared" ref="E20:E22" si="5">SUM(C20:D20)</f>
        <v>6.6759600000000002E-2</v>
      </c>
      <c r="G20" s="10"/>
      <c r="I20" s="16"/>
    </row>
    <row r="21" spans="1:9" x14ac:dyDescent="0.25">
      <c r="A21" s="35"/>
      <c r="B21" s="10" t="s">
        <v>37</v>
      </c>
      <c r="C21" s="48">
        <v>0</v>
      </c>
      <c r="D21" s="48">
        <f>(-0.025)*0.844</f>
        <v>-2.1100000000000001E-2</v>
      </c>
      <c r="E21" s="48">
        <f t="shared" si="5"/>
        <v>-2.1100000000000001E-2</v>
      </c>
      <c r="G21" s="10"/>
      <c r="I21" s="16"/>
    </row>
    <row r="22" spans="1:9" x14ac:dyDescent="0.25">
      <c r="A22" s="35"/>
      <c r="B22" s="10" t="s">
        <v>41</v>
      </c>
      <c r="C22" s="48">
        <v>0.84399999999999997</v>
      </c>
      <c r="D22" s="48">
        <v>0</v>
      </c>
      <c r="E22" s="48">
        <f t="shared" si="5"/>
        <v>0.84399999999999997</v>
      </c>
      <c r="G22" s="10"/>
      <c r="I22" s="16"/>
    </row>
    <row r="23" spans="1:9" x14ac:dyDescent="0.25">
      <c r="A23" s="10" t="s">
        <v>111</v>
      </c>
      <c r="B23" s="10" t="s">
        <v>52</v>
      </c>
      <c r="C23" s="48">
        <v>0.55900000000000005</v>
      </c>
      <c r="D23" s="48">
        <f>0.689*(-0.235)+0.433*0.538+0.29*(-0.343)*(-0.235)+0.29*(-0.218)+0.29*(-0.618)*0.538</f>
        <v>-6.5225909999999956E-2</v>
      </c>
      <c r="E23" s="48">
        <f>SUM(C23:D23)</f>
        <v>0.49377409000000011</v>
      </c>
      <c r="G23" s="10"/>
      <c r="H23" s="16"/>
      <c r="I23" s="10"/>
    </row>
    <row r="24" spans="1:9" x14ac:dyDescent="0.25">
      <c r="A24" s="35"/>
      <c r="B24" s="10" t="s">
        <v>112</v>
      </c>
      <c r="C24" s="48">
        <v>-0.218</v>
      </c>
      <c r="D24" s="48">
        <f>(-0.343)*(-0.235)+(-0.618)*0.538</f>
        <v>-0.25187900000000002</v>
      </c>
      <c r="E24" s="48">
        <f t="shared" ref="E24:E26" si="6">SUM(C24:D24)</f>
        <v>-0.46987900000000005</v>
      </c>
      <c r="G24" s="16"/>
      <c r="H24" s="16"/>
      <c r="I24" s="36"/>
    </row>
    <row r="25" spans="1:9" x14ac:dyDescent="0.25">
      <c r="A25" s="35"/>
      <c r="B25" s="10" t="s">
        <v>113</v>
      </c>
      <c r="C25" s="48">
        <v>-0.23499999999999999</v>
      </c>
      <c r="D25" s="48">
        <v>0</v>
      </c>
      <c r="E25" s="48">
        <f t="shared" si="6"/>
        <v>-0.23499999999999999</v>
      </c>
      <c r="G25" s="16"/>
      <c r="H25" s="10"/>
      <c r="I25" s="36"/>
    </row>
    <row r="26" spans="1:9" x14ac:dyDescent="0.25">
      <c r="A26" s="35"/>
      <c r="B26" s="10" t="s">
        <v>114</v>
      </c>
      <c r="C26" s="48">
        <v>0.53800000000000003</v>
      </c>
      <c r="D26" s="48">
        <v>0</v>
      </c>
      <c r="E26" s="48">
        <f t="shared" si="6"/>
        <v>0.53800000000000003</v>
      </c>
      <c r="G26" s="10"/>
      <c r="H26" s="10"/>
      <c r="I26" s="10"/>
    </row>
    <row r="27" spans="1:9" x14ac:dyDescent="0.25">
      <c r="A27" s="10" t="s">
        <v>111</v>
      </c>
      <c r="B27" s="10" t="s">
        <v>53</v>
      </c>
      <c r="C27" s="48">
        <v>-0.44400000000000001</v>
      </c>
      <c r="D27" s="48">
        <f>(-0.157)*0.038+(-0.903)*(-0.118)*0.038+(-0.903)*0.478+0.806*(-0.073)+0.806*0.054*0.478+0.806*0.054*(-0.118)*0.038</f>
        <v>-0.47177963761599995</v>
      </c>
      <c r="E27" s="48">
        <f>SUM(C27:D27)</f>
        <v>-0.9157796376159999</v>
      </c>
      <c r="G27" s="16"/>
      <c r="H27" s="16"/>
      <c r="I27" s="16"/>
    </row>
    <row r="28" spans="1:9" x14ac:dyDescent="0.25">
      <c r="A28" s="35"/>
      <c r="B28" s="10" t="s">
        <v>112</v>
      </c>
      <c r="C28" s="48">
        <v>-7.2999999999999995E-2</v>
      </c>
      <c r="D28" s="48">
        <f>0.054*(-0.118)*0.038+0.054*0.478</f>
        <v>2.5569863999999998E-2</v>
      </c>
      <c r="E28" s="48">
        <f t="shared" ref="E28:E30" si="7">SUM(C28:D28)</f>
        <v>-4.7430135999999998E-2</v>
      </c>
      <c r="G28" s="16"/>
      <c r="H28" s="10"/>
      <c r="I28" s="16"/>
    </row>
    <row r="29" spans="1:9" x14ac:dyDescent="0.25">
      <c r="A29" s="35"/>
      <c r="B29" s="10" t="s">
        <v>113</v>
      </c>
      <c r="C29" s="48">
        <v>3.7999999999999999E-2</v>
      </c>
      <c r="D29" s="48">
        <v>0</v>
      </c>
      <c r="E29" s="48">
        <f t="shared" si="7"/>
        <v>3.7999999999999999E-2</v>
      </c>
      <c r="G29" s="10"/>
      <c r="H29" s="10"/>
      <c r="I29" s="10"/>
    </row>
    <row r="30" spans="1:9" x14ac:dyDescent="0.25">
      <c r="A30" s="35"/>
      <c r="B30" s="10" t="s">
        <v>114</v>
      </c>
      <c r="C30" s="48">
        <v>0.47799999999999998</v>
      </c>
      <c r="D30" s="48">
        <f>-0.118*0.038</f>
        <v>-4.4839999999999993E-3</v>
      </c>
      <c r="E30" s="48">
        <f t="shared" si="7"/>
        <v>0.47351599999999999</v>
      </c>
      <c r="G30" s="10"/>
      <c r="H30" s="16"/>
      <c r="I30" s="37"/>
    </row>
    <row r="31" spans="1:9" x14ac:dyDescent="0.25">
      <c r="A31" s="10" t="s">
        <v>115</v>
      </c>
      <c r="B31" s="10" t="s">
        <v>52</v>
      </c>
      <c r="C31" s="48">
        <v>0.19800000000000001</v>
      </c>
      <c r="D31" s="48">
        <f>(-0.126)*0.354+0.856*0.214*0.354+0.856*0.678+0.152*(-0.071)+0.152*(-0.153)*0.678+0.152*(-0.153)*0.214*0.354</f>
        <v>0.57228978646399986</v>
      </c>
      <c r="E31" s="48">
        <f>SUM(C31:D31)</f>
        <v>0.77028978646399993</v>
      </c>
      <c r="G31" s="10"/>
      <c r="H31" s="10"/>
      <c r="I31" s="10"/>
    </row>
    <row r="32" spans="1:9" x14ac:dyDescent="0.25">
      <c r="A32" s="35"/>
      <c r="B32" s="10" t="s">
        <v>116</v>
      </c>
      <c r="C32" s="48">
        <v>-7.0999999999999994E-2</v>
      </c>
      <c r="D32" s="48">
        <f>(-0.153)*0.124*0.354+(-0.153)*0.678</f>
        <v>-0.110450088</v>
      </c>
      <c r="E32" s="48">
        <f t="shared" ref="E32:E34" si="8">SUM(C32:D32)</f>
        <v>-0.18145008800000001</v>
      </c>
      <c r="G32" s="16"/>
      <c r="H32" s="16"/>
      <c r="I32" s="36"/>
    </row>
    <row r="33" spans="1:9" x14ac:dyDescent="0.25">
      <c r="A33" s="35"/>
      <c r="B33" s="10" t="s">
        <v>117</v>
      </c>
      <c r="C33" s="48">
        <v>0.35399999999999998</v>
      </c>
      <c r="D33" s="48">
        <v>0</v>
      </c>
      <c r="E33" s="48">
        <f t="shared" si="8"/>
        <v>0.35399999999999998</v>
      </c>
      <c r="G33" s="10"/>
      <c r="H33" s="10"/>
      <c r="I33" s="37"/>
    </row>
    <row r="34" spans="1:9" x14ac:dyDescent="0.25">
      <c r="A34" s="35"/>
      <c r="B34" s="10" t="s">
        <v>118</v>
      </c>
      <c r="C34" s="48">
        <v>0.67800000000000005</v>
      </c>
      <c r="D34" s="48">
        <f>0.214*0.354</f>
        <v>7.575599999999999E-2</v>
      </c>
      <c r="E34" s="48">
        <f t="shared" si="8"/>
        <v>0.75375600000000009</v>
      </c>
      <c r="G34" s="10"/>
      <c r="H34" s="10"/>
      <c r="I34" s="10"/>
    </row>
    <row r="35" spans="1:9" x14ac:dyDescent="0.25">
      <c r="A35" s="10" t="s">
        <v>115</v>
      </c>
      <c r="B35" s="10" t="s">
        <v>53</v>
      </c>
      <c r="C35" s="48">
        <v>0.373</v>
      </c>
      <c r="D35" s="48">
        <f>0.726*(-0.11)*0.854+0.28*0.854+(-0.475)*0.099*(-0.11)*0.854+(-0.475)*0.16+(-0.475)*(-0.188)*0.854</f>
        <v>0.17559928850000001</v>
      </c>
      <c r="E35" s="48">
        <f>SUM(C35:D35)</f>
        <v>0.54859928849999995</v>
      </c>
      <c r="G35" s="10"/>
      <c r="H35" s="16"/>
      <c r="I35" s="10"/>
    </row>
    <row r="36" spans="1:9" x14ac:dyDescent="0.25">
      <c r="A36" s="35"/>
      <c r="B36" s="10" t="s">
        <v>116</v>
      </c>
      <c r="C36" s="48">
        <v>0.16</v>
      </c>
      <c r="D36" s="48">
        <f>0.099*(-0.11)*0.854+(-0.188)*0.854</f>
        <v>-0.16985206</v>
      </c>
      <c r="E36" s="48">
        <f t="shared" ref="E36:E38" si="9">SUM(C36:D36)</f>
        <v>-9.8520599999999958E-3</v>
      </c>
    </row>
    <row r="37" spans="1:9" x14ac:dyDescent="0.25">
      <c r="A37" s="35"/>
      <c r="B37" s="10" t="s">
        <v>117</v>
      </c>
      <c r="C37" s="48">
        <v>0</v>
      </c>
      <c r="D37" s="48">
        <f>-0.11*0.854</f>
        <v>-9.3939999999999996E-2</v>
      </c>
      <c r="E37" s="48">
        <f t="shared" si="9"/>
        <v>-9.3939999999999996E-2</v>
      </c>
    </row>
    <row r="38" spans="1:9" x14ac:dyDescent="0.25">
      <c r="A38" s="49"/>
      <c r="B38" s="47" t="s">
        <v>118</v>
      </c>
      <c r="C38" s="50">
        <v>0.85399999999999998</v>
      </c>
      <c r="D38" s="50">
        <v>0</v>
      </c>
      <c r="E38" s="50">
        <f t="shared" si="9"/>
        <v>0.85399999999999998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E26" sqref="E26"/>
    </sheetView>
  </sheetViews>
  <sheetFormatPr defaultRowHeight="13.8" x14ac:dyDescent="0.25"/>
  <cols>
    <col min="1" max="1" width="39.88671875" customWidth="1"/>
    <col min="2" max="2" width="20.44140625" customWidth="1"/>
  </cols>
  <sheetData>
    <row r="1" spans="1:2" ht="14.4" customHeight="1" thickBot="1" x14ac:dyDescent="0.3">
      <c r="A1" s="7" t="s">
        <v>126</v>
      </c>
    </row>
    <row r="2" spans="1:2" ht="14.4" thickBot="1" x14ac:dyDescent="0.3">
      <c r="A2" s="1" t="s">
        <v>0</v>
      </c>
      <c r="B2" s="1" t="s">
        <v>1</v>
      </c>
    </row>
    <row r="3" spans="1:2" x14ac:dyDescent="0.25">
      <c r="A3" s="2" t="s">
        <v>2</v>
      </c>
      <c r="B3" s="3"/>
    </row>
    <row r="4" spans="1:2" x14ac:dyDescent="0.25">
      <c r="A4" s="4" t="s">
        <v>18</v>
      </c>
      <c r="B4" s="4" t="s">
        <v>3</v>
      </c>
    </row>
    <row r="5" spans="1:2" x14ac:dyDescent="0.25">
      <c r="A5" s="2" t="s">
        <v>4</v>
      </c>
      <c r="B5" s="3"/>
    </row>
    <row r="6" spans="1:2" x14ac:dyDescent="0.25">
      <c r="A6" s="4" t="s">
        <v>19</v>
      </c>
      <c r="B6" s="4" t="s">
        <v>5</v>
      </c>
    </row>
    <row r="7" spans="1:2" x14ac:dyDescent="0.25">
      <c r="A7" s="4"/>
      <c r="B7" s="4"/>
    </row>
    <row r="8" spans="1:2" x14ac:dyDescent="0.25">
      <c r="A8" s="2" t="s">
        <v>6</v>
      </c>
      <c r="B8" s="3"/>
    </row>
    <row r="9" spans="1:2" x14ac:dyDescent="0.25">
      <c r="A9" s="4" t="s">
        <v>20</v>
      </c>
      <c r="B9" s="4" t="s">
        <v>7</v>
      </c>
    </row>
    <row r="10" spans="1:2" x14ac:dyDescent="0.25">
      <c r="A10" s="4" t="s">
        <v>21</v>
      </c>
      <c r="B10" s="4" t="s">
        <v>8</v>
      </c>
    </row>
    <row r="11" spans="1:2" x14ac:dyDescent="0.25">
      <c r="A11" s="4" t="s">
        <v>22</v>
      </c>
      <c r="B11" s="4" t="s">
        <v>9</v>
      </c>
    </row>
    <row r="12" spans="1:2" x14ac:dyDescent="0.25">
      <c r="A12" s="4" t="s">
        <v>23</v>
      </c>
      <c r="B12" s="4" t="s">
        <v>10</v>
      </c>
    </row>
    <row r="13" spans="1:2" x14ac:dyDescent="0.25">
      <c r="A13" s="4" t="s">
        <v>24</v>
      </c>
      <c r="B13" s="4" t="s">
        <v>11</v>
      </c>
    </row>
    <row r="14" spans="1:2" x14ac:dyDescent="0.25">
      <c r="A14" s="2" t="s">
        <v>12</v>
      </c>
      <c r="B14" s="3"/>
    </row>
    <row r="15" spans="1:2" x14ac:dyDescent="0.25">
      <c r="A15" s="4" t="s">
        <v>25</v>
      </c>
      <c r="B15" s="4" t="s">
        <v>13</v>
      </c>
    </row>
    <row r="16" spans="1:2" x14ac:dyDescent="0.25">
      <c r="A16" s="2" t="s">
        <v>14</v>
      </c>
      <c r="B16" s="3"/>
    </row>
    <row r="17" spans="1:2" x14ac:dyDescent="0.25">
      <c r="A17" s="4" t="s">
        <v>26</v>
      </c>
      <c r="B17" s="4" t="s">
        <v>15</v>
      </c>
    </row>
    <row r="18" spans="1:2" ht="14.4" thickBot="1" x14ac:dyDescent="0.3">
      <c r="A18" s="5" t="s">
        <v>16</v>
      </c>
      <c r="B18" s="6" t="s">
        <v>17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TableS1</vt:lpstr>
      <vt:lpstr>TableS2</vt:lpstr>
      <vt:lpstr>TableS3</vt:lpstr>
      <vt:lpstr>TableS4</vt:lpstr>
      <vt:lpstr>TableS5</vt:lpstr>
      <vt:lpstr>TableS6</vt:lpstr>
      <vt:lpstr>TableS7</vt:lpstr>
      <vt:lpstr>TableS8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Xiaoqin</dc:creator>
  <cp:lastModifiedBy>Xiaoqin Yang</cp:lastModifiedBy>
  <dcterms:created xsi:type="dcterms:W3CDTF">2015-06-05T18:19:34Z</dcterms:created>
  <dcterms:modified xsi:type="dcterms:W3CDTF">2023-10-17T18:03:12Z</dcterms:modified>
</cp:coreProperties>
</file>