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defaultThemeVersion="124226"/>
  <mc:AlternateContent xmlns:mc="http://schemas.openxmlformats.org/markup-compatibility/2006">
    <mc:Choice Requires="x15">
      <x15ac:absPath xmlns:x15ac="http://schemas.microsoft.com/office/spreadsheetml/2010/11/ac" url="F:\SENA\Hugo Hernan Henao\Trimestre IV\Evidencias\QuickSort\Documentos\"/>
    </mc:Choice>
  </mc:AlternateContent>
  <bookViews>
    <workbookView xWindow="-120" yWindow="-120" windowWidth="29040" windowHeight="15840" activeTab="3"/>
  </bookViews>
  <sheets>
    <sheet name="Instructivo" sheetId="2" r:id="rId1"/>
    <sheet name="Datos" sheetId="6" r:id="rId2"/>
    <sheet name="Presupuesto Detallado" sheetId="1" r:id="rId3"/>
    <sheet name="Por Recursos" sheetId="5" r:id="rId4"/>
  </sheets>
  <definedNames>
    <definedName name="_xlnm.Print_Area" localSheetId="0">Instructivo!$A$1:$D$34</definedName>
    <definedName name="_xlnm.Print_Area" localSheetId="3">'Por Recursos'!$A$1:$H$182</definedName>
    <definedName name="_xlnm.Print_Area" localSheetId="2">'Presupuesto Detallado'!$A$1:$J$155</definedName>
    <definedName name="_xlnm.Print_Titles" localSheetId="3">'Por Recursos'!$1:$6</definedName>
    <definedName name="_xlnm.Print_Titles" localSheetId="2">'Presupuesto Detallado'!$1:$6</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8" i="1" l="1"/>
  <c r="I18" i="1" s="1"/>
  <c r="H19" i="1"/>
  <c r="H21" i="1"/>
  <c r="J43" i="1" s="1"/>
  <c r="H22" i="1"/>
  <c r="J44" i="1" s="1"/>
  <c r="H23" i="1"/>
  <c r="I23" i="1" s="1"/>
  <c r="H26" i="1"/>
  <c r="H27" i="1"/>
  <c r="H28" i="1"/>
  <c r="I28" i="1" s="1"/>
  <c r="H29" i="1"/>
  <c r="I29" i="1" s="1"/>
  <c r="H31" i="1"/>
  <c r="I31" i="1" s="1"/>
  <c r="H32" i="1"/>
  <c r="I32" i="1" s="1"/>
  <c r="H33" i="1"/>
  <c r="I33" i="1" s="1"/>
  <c r="H34" i="1"/>
  <c r="I34" i="1" s="1"/>
  <c r="H13" i="1"/>
  <c r="I13" i="1" s="1"/>
  <c r="H14" i="1"/>
  <c r="I14" i="1" s="1"/>
  <c r="H15" i="1"/>
  <c r="I15" i="1" s="1"/>
  <c r="I12" i="1" s="1"/>
  <c r="H17" i="1"/>
  <c r="H11" i="1"/>
  <c r="I11" i="1" s="1"/>
  <c r="F18" i="1"/>
  <c r="E18" i="1"/>
  <c r="H9" i="1"/>
  <c r="I9" i="1" s="1"/>
  <c r="F9" i="1"/>
  <c r="E9" i="1"/>
  <c r="F34" i="1"/>
  <c r="E34" i="1"/>
  <c r="F33" i="1"/>
  <c r="E33" i="1"/>
  <c r="F32" i="1"/>
  <c r="E32" i="1"/>
  <c r="F31" i="1"/>
  <c r="E31" i="1"/>
  <c r="F28" i="1"/>
  <c r="F29" i="1"/>
  <c r="E29" i="1"/>
  <c r="E28" i="1"/>
  <c r="I27" i="1"/>
  <c r="F27" i="1"/>
  <c r="E27" i="1"/>
  <c r="I26" i="1"/>
  <c r="F26" i="1"/>
  <c r="E26" i="1"/>
  <c r="J45" i="1"/>
  <c r="F23" i="1"/>
  <c r="E23" i="1"/>
  <c r="F22" i="1"/>
  <c r="E22" i="1"/>
  <c r="F21" i="1"/>
  <c r="E21" i="1"/>
  <c r="I19" i="1"/>
  <c r="F19" i="1"/>
  <c r="E19" i="1"/>
  <c r="J17" i="1"/>
  <c r="F17" i="1"/>
  <c r="E17" i="1"/>
  <c r="F15" i="1"/>
  <c r="E15" i="1"/>
  <c r="F14" i="1"/>
  <c r="E14" i="1"/>
  <c r="F13" i="1"/>
  <c r="E13" i="1"/>
  <c r="H10" i="1"/>
  <c r="E11" i="1"/>
  <c r="F11" i="1"/>
  <c r="I30" i="1" l="1"/>
  <c r="I25" i="1"/>
  <c r="I24" i="1" s="1"/>
  <c r="I22" i="1"/>
  <c r="I21" i="1"/>
  <c r="I20" i="1" s="1"/>
  <c r="J42" i="1"/>
  <c r="J19" i="1"/>
  <c r="I17" i="1"/>
  <c r="I16" i="1" s="1"/>
  <c r="F27" i="5"/>
  <c r="F26" i="5"/>
  <c r="F25" i="5"/>
  <c r="F23" i="5"/>
  <c r="F22" i="5"/>
  <c r="F20" i="5"/>
  <c r="F19" i="5"/>
  <c r="F17" i="5"/>
  <c r="F16" i="5"/>
  <c r="F15" i="5"/>
  <c r="F13" i="5"/>
  <c r="F12" i="5"/>
  <c r="F10" i="5"/>
  <c r="F9" i="5"/>
  <c r="E27" i="5"/>
  <c r="E26" i="5"/>
  <c r="E25" i="5"/>
  <c r="E23" i="5"/>
  <c r="E22" i="5"/>
  <c r="E20" i="5"/>
  <c r="E19" i="5"/>
  <c r="E17" i="5"/>
  <c r="E16" i="5"/>
  <c r="E15" i="5"/>
  <c r="E13" i="5"/>
  <c r="E12" i="5"/>
  <c r="E9" i="5"/>
  <c r="E10" i="5"/>
  <c r="F10" i="1"/>
  <c r="E10" i="1"/>
  <c r="G22" i="5" l="1"/>
  <c r="G10" i="5"/>
  <c r="G19" i="5"/>
  <c r="G16" i="5"/>
  <c r="G13" i="5"/>
  <c r="G25" i="5"/>
  <c r="G23" i="5"/>
  <c r="G9" i="5"/>
  <c r="G15" i="5"/>
  <c r="G20" i="5"/>
  <c r="G26" i="5"/>
  <c r="G12" i="5"/>
  <c r="G17" i="5"/>
  <c r="G21" i="5" l="1"/>
  <c r="G18" i="5"/>
  <c r="G14" i="5"/>
  <c r="G11" i="5"/>
  <c r="G8" i="5"/>
  <c r="G2" i="5"/>
  <c r="G7" i="5" l="1"/>
  <c r="G27" i="5" l="1"/>
  <c r="G24" i="5" s="1"/>
  <c r="E4" i="5" s="1"/>
  <c r="I10" i="1"/>
  <c r="I8" i="1" s="1"/>
  <c r="I7" i="1" l="1"/>
  <c r="G4" i="1" l="1"/>
  <c r="F4" i="5"/>
  <c r="G4" i="5" s="1"/>
  <c r="H4" i="1" l="1"/>
  <c r="I4" i="1" s="1"/>
</calcChain>
</file>

<file path=xl/sharedStrings.xml><?xml version="1.0" encoding="utf-8"?>
<sst xmlns="http://schemas.openxmlformats.org/spreadsheetml/2006/main" count="159" uniqueCount="87">
  <si>
    <t>Columna</t>
  </si>
  <si>
    <t>Instrucciones</t>
  </si>
  <si>
    <t>Presupuesto de Proyecto</t>
  </si>
  <si>
    <t>Líder del Proyecto: [Nombre]</t>
  </si>
  <si>
    <t>Fecha de Inicio: [dd/mm/aaaa]</t>
  </si>
  <si>
    <t>Elemento</t>
  </si>
  <si>
    <t>Unidades</t>
  </si>
  <si>
    <t>Tasa</t>
  </si>
  <si>
    <t>Presupuesto</t>
  </si>
  <si>
    <t>Código</t>
  </si>
  <si>
    <t>Labor (Personal)</t>
  </si>
  <si>
    <t>[Personal 1]</t>
  </si>
  <si>
    <t>[Personal 2]</t>
  </si>
  <si>
    <t>[Consultor 1]</t>
  </si>
  <si>
    <t>[Consultor 2]</t>
  </si>
  <si>
    <t>Consultoría</t>
  </si>
  <si>
    <t>[Material 1]</t>
  </si>
  <si>
    <t>[Material 2]</t>
  </si>
  <si>
    <t>[Material 3]</t>
  </si>
  <si>
    <t>Materiales</t>
  </si>
  <si>
    <t>[Item de Viaje 1]</t>
  </si>
  <si>
    <t>Viajes</t>
  </si>
  <si>
    <t>[Item de Viaje 2]</t>
  </si>
  <si>
    <t>[Item de Licencia 1]</t>
  </si>
  <si>
    <t>[Item de Licencia 2]</t>
  </si>
  <si>
    <t>Licencias</t>
  </si>
  <si>
    <t>[Item de Gastos Indirectos 1]</t>
  </si>
  <si>
    <t>[Item de Gastos Indirectos 2]</t>
  </si>
  <si>
    <t>[Item de Gastos Indirectos 3]</t>
  </si>
  <si>
    <t>1.1</t>
  </si>
  <si>
    <t>1.2</t>
  </si>
  <si>
    <t>2.1</t>
  </si>
  <si>
    <t>Total</t>
  </si>
  <si>
    <t>Reservas</t>
  </si>
  <si>
    <t>% Reserva de Contingencia</t>
  </si>
  <si>
    <t>Costos Indirectos</t>
  </si>
  <si>
    <t>Categoría</t>
  </si>
  <si>
    <t>Recurso</t>
  </si>
  <si>
    <t>Tipo de Recurso</t>
  </si>
  <si>
    <t>Tipo de Unidades</t>
  </si>
  <si>
    <t>Costos Directos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</si>
  <si>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</si>
  <si>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</si>
  <si>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</si>
  <si>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</si>
  <si>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</si>
  <si>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</si>
  <si>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</si>
  <si>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</si>
  <si>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</si>
  <si>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</si>
  <si>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</si>
  <si>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</si>
  <si>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</si>
  <si>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</si>
  <si>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</si>
  <si>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</si>
  <si>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</si>
  <si>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</si>
  <si>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</si>
  <si>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</si>
  <si>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</si>
  <si>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[Nombre de la Empresa / Logo]</t>
  </si>
  <si>
    <t>Hoja: Datos</t>
  </si>
  <si>
    <t>Líder del Proyecto: Hugo Hernán Henao Hernández</t>
  </si>
  <si>
    <t>Fecha de Inicio: 17/10/2021</t>
  </si>
  <si>
    <t>QuickSort, Soluciones de software</t>
  </si>
  <si>
    <t>Desarrollador</t>
  </si>
  <si>
    <t>Horas</t>
  </si>
  <si>
    <t>Personal</t>
  </si>
  <si>
    <t>Internet</t>
  </si>
  <si>
    <t>Realización de documentos</t>
  </si>
  <si>
    <t>Realizar plan de pruebas</t>
  </si>
  <si>
    <t>Codificación</t>
  </si>
  <si>
    <t>1.3</t>
  </si>
  <si>
    <t>Realizar diagrama de flujo</t>
  </si>
  <si>
    <t>Realizar informe</t>
  </si>
  <si>
    <t>Kw/h</t>
  </si>
  <si>
    <t>Mb/h</t>
  </si>
  <si>
    <t>Creación de(l)(los) script(s)</t>
  </si>
  <si>
    <t>2.2</t>
  </si>
  <si>
    <t>Ejecución de pruebas.</t>
  </si>
  <si>
    <t>Documentador</t>
  </si>
  <si>
    <t>Tester</t>
  </si>
  <si>
    <t>1.4</t>
  </si>
  <si>
    <t>Realizar diagrama de gantt</t>
  </si>
  <si>
    <t>Energía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</si>
</sst>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 #,##0.00_ ;_ * \-#,##0.00_ ;_ * &quot;-&quot;??_ ;_ @_ "/>
  </numFmts>
  <fonts count="8"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rgb="FFD2E4FE"/>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44">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ill="1" applyBorder="1" applyAlignment="1"/>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164" fontId="0" fillId="2" borderId="0" xfId="1" applyFont="1" applyFill="1" applyBorder="1" applyAlignment="1">
      <alignment horizontal="left" vertical="top"/>
    </xf>
    <xf numFmtId="164" fontId="0" fillId="2" borderId="0" xfId="0" applyNumberFormat="1" applyFont="1" applyFill="1" applyBorder="1" applyAlignment="1">
      <alignment horizontal="left" vertical="top"/>
    </xf>
    <xf numFmtId="9" fontId="0" fillId="2" borderId="0" xfId="0" applyNumberFormat="1" applyFill="1" applyBorder="1"/>
    <xf numFmtId="164" fontId="3" fillId="3" borderId="0" xfId="0" applyNumberFormat="1" applyFont="1" applyFill="1" applyBorder="1"/>
    <xf numFmtId="0" fontId="0" fillId="2" borderId="0" xfId="0" applyFont="1" applyFill="1" applyBorder="1" applyAlignment="1">
      <alignment horizontal="right" vertical="top"/>
    </xf>
    <xf numFmtId="164" fontId="0" fillId="2" borderId="0" xfId="1" applyFont="1" applyFill="1" applyBorder="1" applyAlignment="1">
      <alignment horizontal="right" vertical="top"/>
    </xf>
    <xf numFmtId="164" fontId="2" fillId="3" borderId="0" xfId="1" applyFont="1" applyFill="1" applyBorder="1" applyAlignment="1">
      <alignment horizontal="lef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0" fontId="2" fillId="4" borderId="0" xfId="0" applyFont="1" applyFill="1" applyBorder="1" applyAlignment="1">
      <alignment horizontal="left" vertical="top"/>
    </xf>
    <xf numFmtId="0" fontId="2" fillId="4" borderId="0" xfId="0" applyFont="1" applyFill="1" applyBorder="1" applyAlignment="1">
      <alignment horizontal="right" vertical="top"/>
    </xf>
    <xf numFmtId="164" fontId="2" fillId="4" borderId="0" xfId="0" applyNumberFormat="1" applyFont="1" applyFill="1" applyBorder="1" applyAlignment="1">
      <alignment horizontal="left" vertical="top"/>
    </xf>
    <xf numFmtId="0" fontId="0" fillId="4" borderId="0" xfId="0" applyFill="1" applyBorder="1" applyAlignment="1">
      <alignment horizontal="left" vertical="top"/>
    </xf>
    <xf numFmtId="0" fontId="0" fillId="4" borderId="0" xfId="0" applyFill="1" applyBorder="1" applyAlignment="1">
      <alignment horizontal="right" vertical="top"/>
    </xf>
    <xf numFmtId="164" fontId="0" fillId="4" borderId="0" xfId="1" applyFont="1" applyFill="1" applyBorder="1" applyAlignment="1">
      <alignment horizontal="left" vertical="top"/>
    </xf>
    <xf numFmtId="164" fontId="0" fillId="4" borderId="0" xfId="0" applyNumberFormat="1" applyFill="1" applyBorder="1" applyAlignment="1">
      <alignment horizontal="left" vertical="top"/>
    </xf>
    <xf numFmtId="0" fontId="0" fillId="5" borderId="0" xfId="0" applyFill="1" applyBorder="1" applyAlignment="1">
      <alignment horizontal="left" vertical="top"/>
    </xf>
    <xf numFmtId="0" fontId="0" fillId="5" borderId="0" xfId="0" applyFont="1" applyFill="1" applyBorder="1" applyAlignment="1">
      <alignment horizontal="left" vertical="top" indent="2"/>
    </xf>
    <xf numFmtId="0" fontId="0" fillId="5" borderId="0" xfId="0" applyFont="1" applyFill="1" applyBorder="1" applyAlignment="1">
      <alignment horizontal="left" vertical="top"/>
    </xf>
    <xf numFmtId="0" fontId="0" fillId="5" borderId="0" xfId="0" applyFont="1" applyFill="1" applyBorder="1" applyAlignment="1">
      <alignment horizontal="right" vertical="top"/>
    </xf>
    <xf numFmtId="164" fontId="0" fillId="5" borderId="0" xfId="0" applyNumberFormat="1" applyFont="1" applyFill="1" applyBorder="1" applyAlignment="1">
      <alignment horizontal="left" vertical="top"/>
    </xf>
    <xf numFmtId="0" fontId="0" fillId="5" borderId="0" xfId="0" applyFill="1" applyBorder="1" applyAlignment="1"/>
    <xf numFmtId="164" fontId="0" fillId="5" borderId="0" xfId="1" applyFont="1" applyFill="1" applyBorder="1" applyAlignment="1">
      <alignment horizontal="left" vertical="top"/>
    </xf>
  </cellXfs>
  <cellStyles count="2">
    <cellStyle name="Millares" xfId="1" builtinId="3"/>
    <cellStyle name="Normal" xfId="0" builtinId="0"/>
  </cellStyles>
  <dxfs count="0"/>
  <tableStyles count="0" defaultTableStyle="TableStyleMedium9" defaultPivotStyle="PivotStyleLight16"/>
  <colors>
    <mruColors>
      <color rgb="FFD2E4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xdr:col>
      <xdr:colOff>491888</xdr:colOff>
      <xdr:row>0</xdr:row>
      <xdr:rowOff>333756</xdr:rowOff>
    </xdr:from>
    <xdr:to>
      <xdr:col>4</xdr:col>
      <xdr:colOff>74442</xdr:colOff>
      <xdr:row>4</xdr:row>
      <xdr:rowOff>144518</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907750" y="333756"/>
          <a:ext cx="1257640" cy="776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140804</xdr:colOff>
      <xdr:row>0</xdr:row>
      <xdr:rowOff>99391</xdr:rowOff>
    </xdr:from>
    <xdr:to>
      <xdr:col>5</xdr:col>
      <xdr:colOff>1109869</xdr:colOff>
      <xdr:row>2</xdr:row>
      <xdr:rowOff>129533</xdr:rowOff>
    </xdr:to>
    <xdr:pic>
      <xdr:nvPicPr>
        <xdr:cNvPr id="2" name="Imagen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845326" y="99391"/>
          <a:ext cx="969065" cy="601642"/>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34"/>
  <sheetViews>
    <sheetView topLeftCell="A19" zoomScale="175" zoomScaleNormal="175" zoomScaleSheetLayoutView="100" workbookViewId="0">
      <selection activeCell="B28" sqref="B28"/>
    </sheetView>
  </sheetViews>
  <sheetFormatPr baseColWidth="10" defaultRowHeight="15" x14ac:dyDescent="0.25"/>
  <cols>
    <col min="1" max="1" width="1.5703125" style="2" customWidth="1"/>
    <col min="2" max="2" width="27.7109375" style="2" customWidth="1"/>
    <col min="3" max="3" width="86" style="2" customWidth="1"/>
    <col min="4" max="4" width="2.85546875" style="2" customWidth="1"/>
    <col min="5" max="16384" width="11.42578125" style="2"/>
  </cols>
  <sheetData>
    <row r="1" spans="2:4" s="1" customFormat="1" ht="26.25" x14ac:dyDescent="0.4">
      <c r="B1" s="6" t="s">
        <v>2</v>
      </c>
      <c r="D1" s="4"/>
    </row>
    <row r="2" spans="2:4" s="1" customFormat="1" ht="18.75" x14ac:dyDescent="0.3">
      <c r="B2" s="7"/>
    </row>
    <row r="4" spans="2:4" ht="15.75" x14ac:dyDescent="0.25">
      <c r="B4" s="25" t="s">
        <v>63</v>
      </c>
    </row>
    <row r="5" spans="2:4" ht="15.75" x14ac:dyDescent="0.25">
      <c r="B5" s="25" t="s">
        <v>41</v>
      </c>
      <c r="C5" s="2" t="s">
        <v>42</v>
      </c>
    </row>
    <row r="6" spans="2:4" ht="15.75" x14ac:dyDescent="0.25">
      <c r="B6" s="10" t="s">
        <v>0</v>
      </c>
      <c r="C6" s="10" t="s">
        <v>1</v>
      </c>
    </row>
    <row r="7" spans="2:4" x14ac:dyDescent="0.25">
      <c r="B7" s="12"/>
      <c r="C7" s="12"/>
      <c r="D7" s="16"/>
    </row>
    <row r="8" spans="2:4" ht="30" x14ac:dyDescent="0.25">
      <c r="B8" s="27" t="s">
        <v>5</v>
      </c>
      <c r="C8" s="28" t="s">
        <v>43</v>
      </c>
      <c r="D8" s="16"/>
    </row>
    <row r="9" spans="2:4" ht="60" x14ac:dyDescent="0.25">
      <c r="B9" s="27" t="s">
        <v>38</v>
      </c>
      <c r="C9" s="28" t="s">
        <v>44</v>
      </c>
    </row>
    <row r="10" spans="2:4" ht="45" x14ac:dyDescent="0.25">
      <c r="B10" s="27" t="s">
        <v>39</v>
      </c>
      <c r="C10" s="28" t="s">
        <v>45</v>
      </c>
    </row>
    <row r="11" spans="2:4" ht="45" x14ac:dyDescent="0.25">
      <c r="B11" s="27" t="s">
        <v>7</v>
      </c>
      <c r="C11" s="28" t="s">
        <v>46</v>
      </c>
    </row>
    <row r="12" spans="2:4" x14ac:dyDescent="0.25">
      <c r="B12" s="16"/>
      <c r="C12" s="26"/>
    </row>
    <row r="13" spans="2:4" ht="15.75" x14ac:dyDescent="0.25">
      <c r="B13" s="25" t="s">
        <v>47</v>
      </c>
    </row>
    <row r="14" spans="2:4" ht="30" x14ac:dyDescent="0.25">
      <c r="B14" s="25" t="s">
        <v>41</v>
      </c>
      <c r="C14" s="29" t="s">
        <v>48</v>
      </c>
    </row>
    <row r="15" spans="2:4" ht="15.75" x14ac:dyDescent="0.25">
      <c r="B15" s="10" t="s">
        <v>0</v>
      </c>
      <c r="C15" s="10" t="s">
        <v>1</v>
      </c>
    </row>
    <row r="16" spans="2:4" x14ac:dyDescent="0.25">
      <c r="B16" s="12"/>
      <c r="C16" s="12"/>
      <c r="D16" s="16"/>
    </row>
    <row r="17" spans="2:4" ht="30" x14ac:dyDescent="0.25">
      <c r="B17" s="27" t="s">
        <v>9</v>
      </c>
      <c r="C17" s="28" t="s">
        <v>55</v>
      </c>
      <c r="D17" s="16"/>
    </row>
    <row r="18" spans="2:4" ht="30" x14ac:dyDescent="0.25">
      <c r="B18" s="27" t="s">
        <v>61</v>
      </c>
      <c r="C18" s="28" t="s">
        <v>56</v>
      </c>
    </row>
    <row r="19" spans="2:4" ht="60" x14ac:dyDescent="0.25">
      <c r="B19" s="27" t="s">
        <v>5</v>
      </c>
      <c r="C19" s="28" t="s">
        <v>54</v>
      </c>
    </row>
    <row r="20" spans="2:4" ht="45" x14ac:dyDescent="0.25">
      <c r="B20" s="27" t="s">
        <v>38</v>
      </c>
      <c r="C20" s="28" t="s">
        <v>53</v>
      </c>
    </row>
    <row r="21" spans="2:4" ht="45" x14ac:dyDescent="0.25">
      <c r="B21" s="27" t="s">
        <v>39</v>
      </c>
      <c r="C21" s="28" t="s">
        <v>52</v>
      </c>
    </row>
    <row r="22" spans="2:4" ht="30" x14ac:dyDescent="0.25">
      <c r="B22" s="27" t="s">
        <v>6</v>
      </c>
      <c r="C22" s="28" t="s">
        <v>50</v>
      </c>
    </row>
    <row r="23" spans="2:4" ht="45" x14ac:dyDescent="0.25">
      <c r="B23" s="27" t="s">
        <v>7</v>
      </c>
      <c r="C23" s="28" t="s">
        <v>51</v>
      </c>
    </row>
    <row r="24" spans="2:4" ht="30" x14ac:dyDescent="0.25">
      <c r="B24" s="27" t="s">
        <v>8</v>
      </c>
      <c r="C24" s="28" t="s">
        <v>49</v>
      </c>
    </row>
    <row r="26" spans="2:4" ht="15.75" x14ac:dyDescent="0.25">
      <c r="B26" s="25" t="s">
        <v>57</v>
      </c>
    </row>
    <row r="27" spans="2:4" ht="30" x14ac:dyDescent="0.25">
      <c r="B27" s="25" t="s">
        <v>41</v>
      </c>
      <c r="C27" s="29" t="s">
        <v>58</v>
      </c>
    </row>
    <row r="28" spans="2:4" ht="15.75" x14ac:dyDescent="0.25">
      <c r="B28" s="10" t="s">
        <v>0</v>
      </c>
      <c r="C28" s="10" t="s">
        <v>1</v>
      </c>
    </row>
    <row r="29" spans="2:4" x14ac:dyDescent="0.25">
      <c r="B29" s="12"/>
      <c r="C29" s="12"/>
      <c r="D29" s="16"/>
    </row>
    <row r="30" spans="2:4" ht="30" x14ac:dyDescent="0.25">
      <c r="B30" s="27" t="s">
        <v>36</v>
      </c>
      <c r="C30" s="28" t="s">
        <v>59</v>
      </c>
      <c r="D30" s="16"/>
    </row>
    <row r="31" spans="2:4" ht="60" x14ac:dyDescent="0.25">
      <c r="B31" s="27" t="s">
        <v>37</v>
      </c>
      <c r="C31" s="28" t="s">
        <v>54</v>
      </c>
    </row>
    <row r="32" spans="2:4" ht="45" x14ac:dyDescent="0.25">
      <c r="B32" s="27" t="s">
        <v>39</v>
      </c>
      <c r="C32" s="28" t="s">
        <v>52</v>
      </c>
    </row>
    <row r="33" spans="2:3" ht="45" x14ac:dyDescent="0.25">
      <c r="B33" s="27" t="s">
        <v>7</v>
      </c>
      <c r="C33" s="28" t="s">
        <v>51</v>
      </c>
    </row>
    <row r="34" spans="2:3" ht="30" x14ac:dyDescent="0.25">
      <c r="B34" s="27" t="s">
        <v>8</v>
      </c>
      <c r="C34" s="28" t="s">
        <v>60</v>
      </c>
    </row>
  </sheetData>
  <pageMargins left="0.7" right="0.7" top="0.75" bottom="0.75" header="0.3" footer="0.3"/>
  <pageSetup paperSize="9" scale="68"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2"/>
  <sheetViews>
    <sheetView zoomScale="205" zoomScaleNormal="205" zoomScaleSheetLayoutView="115" workbookViewId="0">
      <selection activeCell="B12" sqref="B12"/>
    </sheetView>
  </sheetViews>
  <sheetFormatPr baseColWidth="10" defaultRowHeight="15" x14ac:dyDescent="0.25"/>
  <cols>
    <col min="1" max="1" width="1.42578125" style="1" customWidth="1"/>
    <col min="2" max="2" width="27.140625" style="1" customWidth="1"/>
    <col min="3" max="3" width="22.5703125" style="1" customWidth="1"/>
    <col min="4" max="4" width="25.140625" style="1" customWidth="1"/>
    <col min="5" max="5" width="10.42578125" style="1" bestFit="1" customWidth="1"/>
    <col min="6" max="6" width="5.42578125" style="1" bestFit="1" customWidth="1"/>
    <col min="7" max="7" width="14.5703125" style="1" customWidth="1"/>
    <col min="8" max="8" width="9.85546875" style="1" customWidth="1"/>
    <col min="9" max="9" width="13.140625" style="1" bestFit="1" customWidth="1"/>
    <col min="10" max="10" width="17.85546875" style="1" customWidth="1"/>
    <col min="11" max="11" width="12.28515625" style="1" bestFit="1" customWidth="1"/>
    <col min="12" max="12" width="2.140625" style="1" customWidth="1"/>
    <col min="13" max="16384" width="11.42578125" style="1"/>
  </cols>
  <sheetData>
    <row r="1" spans="2:6" ht="26.25" x14ac:dyDescent="0.4">
      <c r="B1" s="6" t="s">
        <v>2</v>
      </c>
      <c r="D1" s="4" t="s">
        <v>66</v>
      </c>
    </row>
    <row r="2" spans="2:6" ht="18.75" x14ac:dyDescent="0.3">
      <c r="B2" s="7"/>
    </row>
    <row r="3" spans="2:6" ht="15.75" x14ac:dyDescent="0.25">
      <c r="B3" s="8" t="s">
        <v>64</v>
      </c>
      <c r="E3" s="3"/>
      <c r="F3" s="3"/>
    </row>
    <row r="4" spans="2:6" ht="15.75" x14ac:dyDescent="0.25">
      <c r="B4" s="8" t="s">
        <v>65</v>
      </c>
      <c r="E4" s="3"/>
      <c r="F4" s="5"/>
    </row>
    <row r="6" spans="2:6" ht="15.75" x14ac:dyDescent="0.25">
      <c r="B6" s="10" t="s">
        <v>5</v>
      </c>
      <c r="C6" s="10" t="s">
        <v>38</v>
      </c>
      <c r="D6" s="10" t="s">
        <v>39</v>
      </c>
      <c r="E6" s="10" t="s">
        <v>7</v>
      </c>
    </row>
    <row r="7" spans="2:6" x14ac:dyDescent="0.25">
      <c r="B7" s="12"/>
      <c r="C7" s="12"/>
      <c r="D7" s="12"/>
      <c r="E7" s="12"/>
    </row>
    <row r="8" spans="2:6" x14ac:dyDescent="0.25">
      <c r="B8" s="16" t="s">
        <v>67</v>
      </c>
      <c r="C8" s="16" t="s">
        <v>69</v>
      </c>
      <c r="D8" s="16" t="s">
        <v>68</v>
      </c>
      <c r="E8" s="18">
        <v>20000</v>
      </c>
    </row>
    <row r="9" spans="2:6" x14ac:dyDescent="0.25">
      <c r="B9" s="16" t="s">
        <v>83</v>
      </c>
      <c r="C9" s="16" t="s">
        <v>69</v>
      </c>
      <c r="D9" s="16" t="s">
        <v>68</v>
      </c>
      <c r="E9" s="18">
        <v>10000</v>
      </c>
    </row>
    <row r="10" spans="2:6" x14ac:dyDescent="0.25">
      <c r="B10" s="16" t="s">
        <v>82</v>
      </c>
      <c r="C10" s="16" t="s">
        <v>69</v>
      </c>
      <c r="D10" s="16" t="s">
        <v>68</v>
      </c>
      <c r="E10" s="18">
        <v>10000</v>
      </c>
    </row>
    <row r="11" spans="2:6" x14ac:dyDescent="0.25">
      <c r="B11" s="16" t="s">
        <v>70</v>
      </c>
      <c r="C11" s="16" t="s">
        <v>19</v>
      </c>
      <c r="D11" s="16" t="s">
        <v>78</v>
      </c>
      <c r="E11" s="18">
        <v>150</v>
      </c>
    </row>
    <row r="12" spans="2:6" x14ac:dyDescent="0.25">
      <c r="B12" s="16" t="s">
        <v>86</v>
      </c>
      <c r="C12" s="16" t="s">
        <v>19</v>
      </c>
      <c r="D12" s="16" t="s">
        <v>77</v>
      </c>
      <c r="E12" s="18">
        <v>250</v>
      </c>
    </row>
    <row r="13" spans="2:6" x14ac:dyDescent="0.25">
      <c r="C13" s="16"/>
      <c r="D13" s="16"/>
      <c r="E13" s="18"/>
    </row>
    <row r="14" spans="2:6" x14ac:dyDescent="0.25">
      <c r="B14" s="16"/>
      <c r="C14" s="16"/>
      <c r="D14" s="16"/>
      <c r="E14" s="18"/>
    </row>
    <row r="15" spans="2:6" x14ac:dyDescent="0.25">
      <c r="B15" s="16"/>
      <c r="C15" s="16"/>
      <c r="D15" s="16"/>
      <c r="E15" s="18"/>
    </row>
    <row r="16" spans="2:6" x14ac:dyDescent="0.25">
      <c r="B16" s="16"/>
      <c r="C16" s="16"/>
      <c r="D16" s="16"/>
      <c r="E16" s="18"/>
    </row>
    <row r="17" spans="2:5" x14ac:dyDescent="0.25">
      <c r="B17" s="16"/>
      <c r="C17" s="16"/>
      <c r="D17" s="16"/>
      <c r="E17" s="18"/>
    </row>
    <row r="18" spans="2:5" x14ac:dyDescent="0.25">
      <c r="B18" s="16"/>
      <c r="C18" s="16"/>
      <c r="D18" s="16"/>
      <c r="E18" s="18"/>
    </row>
    <row r="19" spans="2:5" x14ac:dyDescent="0.25">
      <c r="B19" s="16"/>
      <c r="C19" s="16"/>
      <c r="D19" s="16"/>
      <c r="E19" s="18"/>
    </row>
    <row r="20" spans="2:5" x14ac:dyDescent="0.25">
      <c r="B20" s="13"/>
      <c r="C20" s="13"/>
      <c r="D20" s="13"/>
      <c r="E20" s="18"/>
    </row>
    <row r="21" spans="2:5" x14ac:dyDescent="0.25">
      <c r="B21" s="13"/>
      <c r="C21" s="13"/>
      <c r="D21" s="13"/>
      <c r="E21" s="18"/>
    </row>
    <row r="22" spans="2:5" x14ac:dyDescent="0.25">
      <c r="B22" s="13"/>
      <c r="C22" s="13"/>
      <c r="D22" s="13"/>
      <c r="E22" s="18"/>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45"/>
  <sheetViews>
    <sheetView zoomScale="175" zoomScaleNormal="175" zoomScaleSheetLayoutView="100" workbookViewId="0">
      <selection activeCell="I7" sqref="I7"/>
    </sheetView>
  </sheetViews>
  <sheetFormatPr baseColWidth="10" defaultRowHeight="15" x14ac:dyDescent="0.25"/>
  <cols>
    <col min="1" max="1" width="1.42578125" style="1" customWidth="1"/>
    <col min="2" max="2" width="7.85546875" style="1" customWidth="1"/>
    <col min="3" max="3" width="18" style="1" customWidth="1"/>
    <col min="4" max="4" width="27" style="1" customWidth="1"/>
    <col min="5" max="5" width="16.28515625" style="1" bestFit="1" customWidth="1"/>
    <col min="6" max="6" width="18" style="1" bestFit="1" customWidth="1"/>
    <col min="7" max="7" width="14.5703125" style="1" customWidth="1"/>
    <col min="8" max="8" width="14.28515625" style="1" customWidth="1"/>
    <col min="9" max="9" width="13.140625" style="1" bestFit="1" customWidth="1"/>
    <col min="10" max="10" width="2" style="1" customWidth="1"/>
    <col min="11" max="11" width="12.28515625" style="1" bestFit="1" customWidth="1"/>
    <col min="12" max="12" width="2.140625" style="1" customWidth="1"/>
    <col min="13" max="16384" width="11.42578125" style="1"/>
  </cols>
  <sheetData>
    <row r="1" spans="2:9" ht="26.25" x14ac:dyDescent="0.4">
      <c r="B1" s="6" t="s">
        <v>2</v>
      </c>
      <c r="G1" s="4" t="s">
        <v>66</v>
      </c>
    </row>
    <row r="2" spans="2:9" ht="18.75" x14ac:dyDescent="0.3">
      <c r="B2" s="7"/>
      <c r="G2" s="1" t="s">
        <v>34</v>
      </c>
      <c r="I2" s="20">
        <v>0.3</v>
      </c>
    </row>
    <row r="3" spans="2:9" ht="15.75" customHeight="1" x14ac:dyDescent="0.25">
      <c r="B3" s="8" t="s">
        <v>64</v>
      </c>
      <c r="E3" s="3"/>
      <c r="F3" s="3"/>
      <c r="G3" s="10" t="s">
        <v>8</v>
      </c>
      <c r="H3" s="10" t="s">
        <v>33</v>
      </c>
      <c r="I3" s="10" t="s">
        <v>32</v>
      </c>
    </row>
    <row r="4" spans="2:9" ht="15" customHeight="1" x14ac:dyDescent="0.25">
      <c r="B4" s="8" t="s">
        <v>65</v>
      </c>
      <c r="E4" s="5" t="s">
        <v>32</v>
      </c>
      <c r="F4" s="5"/>
      <c r="G4" s="21">
        <f>I7+I24</f>
        <v>435200</v>
      </c>
      <c r="H4" s="21">
        <f>G4*I2</f>
        <v>130560</v>
      </c>
      <c r="I4" s="21">
        <f>SUM(G4:H4)</f>
        <v>565760</v>
      </c>
    </row>
    <row r="6" spans="2:9" ht="15.75" x14ac:dyDescent="0.25">
      <c r="B6" s="9" t="s">
        <v>9</v>
      </c>
      <c r="C6" s="10" t="s">
        <v>61</v>
      </c>
      <c r="D6" s="10" t="s">
        <v>5</v>
      </c>
      <c r="E6" s="10" t="s">
        <v>38</v>
      </c>
      <c r="F6" s="10" t="s">
        <v>39</v>
      </c>
      <c r="G6" s="10" t="s">
        <v>6</v>
      </c>
      <c r="H6" s="10" t="s">
        <v>7</v>
      </c>
      <c r="I6" s="10" t="s">
        <v>8</v>
      </c>
    </row>
    <row r="7" spans="2:9" ht="15" customHeight="1" x14ac:dyDescent="0.25">
      <c r="B7" s="30">
        <v>1</v>
      </c>
      <c r="C7" s="30" t="s">
        <v>71</v>
      </c>
      <c r="D7" s="30"/>
      <c r="E7" s="30"/>
      <c r="F7" s="30"/>
      <c r="G7" s="31"/>
      <c r="H7" s="30"/>
      <c r="I7" s="32">
        <f>SUM(I8,I12,I16,J42,I20)</f>
        <v>192000</v>
      </c>
    </row>
    <row r="8" spans="2:9" x14ac:dyDescent="0.25">
      <c r="B8" s="37" t="s">
        <v>29</v>
      </c>
      <c r="C8" s="38" t="s">
        <v>85</v>
      </c>
      <c r="D8" s="39"/>
      <c r="E8" s="39"/>
      <c r="F8" s="39"/>
      <c r="G8" s="40"/>
      <c r="H8" s="39"/>
      <c r="I8" s="41">
        <f>SUM(I10:I11,I9)</f>
        <v>20250</v>
      </c>
    </row>
    <row r="9" spans="2:9" x14ac:dyDescent="0.25">
      <c r="B9" s="13"/>
      <c r="C9" s="16"/>
      <c r="D9" s="16" t="s">
        <v>82</v>
      </c>
      <c r="E9" s="18" t="str">
        <f>VLOOKUP(D9,Datos!$B$8:$E$22,2,)</f>
        <v>Personal</v>
      </c>
      <c r="F9" s="18" t="str">
        <f>VLOOKUP(D9,Datos!$B$8:$E$22,3,)</f>
        <v>Horas</v>
      </c>
      <c r="G9" s="22">
        <v>1</v>
      </c>
      <c r="H9" s="18">
        <f>VLOOKUP(D9,Datos!$B$8:$E$22,4,)</f>
        <v>10000</v>
      </c>
      <c r="I9" s="19">
        <f>G9*H9</f>
        <v>10000</v>
      </c>
    </row>
    <row r="10" spans="2:9" x14ac:dyDescent="0.25">
      <c r="B10" s="13"/>
      <c r="C10" s="16"/>
      <c r="D10" s="16" t="s">
        <v>82</v>
      </c>
      <c r="E10" s="18" t="str">
        <f>VLOOKUP(D10,Datos!$B$8:$E$22,2,)</f>
        <v>Personal</v>
      </c>
      <c r="F10" s="18" t="str">
        <f>VLOOKUP(D10,Datos!$B$8:$E$22,3,)</f>
        <v>Horas</v>
      </c>
      <c r="G10" s="22">
        <v>1</v>
      </c>
      <c r="H10" s="18">
        <f>VLOOKUP(D10,Datos!$B$8:$E$22,4,)</f>
        <v>10000</v>
      </c>
      <c r="I10" s="19">
        <f>G10*H10</f>
        <v>10000</v>
      </c>
    </row>
    <row r="11" spans="2:9" x14ac:dyDescent="0.25">
      <c r="B11" s="13"/>
      <c r="C11" s="16"/>
      <c r="D11" s="16" t="s">
        <v>86</v>
      </c>
      <c r="E11" s="18" t="str">
        <f>VLOOKUP(D11,Datos!$B$8:$E$22,2,)</f>
        <v>Materiales</v>
      </c>
      <c r="F11" s="18" t="str">
        <f>VLOOKUP(D11,Datos!$B$8:$E$22,3,)</f>
        <v>Kw/h</v>
      </c>
      <c r="G11" s="22">
        <v>1</v>
      </c>
      <c r="H11" s="18">
        <f>VLOOKUP(D11,Datos!$B$8:$E$22,4,)</f>
        <v>250</v>
      </c>
      <c r="I11" s="19">
        <f>G11*H11</f>
        <v>250</v>
      </c>
    </row>
    <row r="12" spans="2:9" x14ac:dyDescent="0.25">
      <c r="B12" s="42" t="s">
        <v>30</v>
      </c>
      <c r="C12" s="38" t="s">
        <v>72</v>
      </c>
      <c r="D12" s="39"/>
      <c r="E12" s="39"/>
      <c r="F12" s="39"/>
      <c r="G12" s="40"/>
      <c r="H12" s="43"/>
      <c r="I12" s="41">
        <f>SUM(I13:I15)</f>
        <v>30250</v>
      </c>
    </row>
    <row r="13" spans="2:9" x14ac:dyDescent="0.25">
      <c r="B13" s="13"/>
      <c r="C13" s="16"/>
      <c r="D13" s="16" t="s">
        <v>82</v>
      </c>
      <c r="E13" s="18" t="str">
        <f>VLOOKUP(D13,Datos!$B$8:$E$22,2,)</f>
        <v>Personal</v>
      </c>
      <c r="F13" s="18" t="str">
        <f>VLOOKUP(D13,Datos!$B$8:$E$22,3,)</f>
        <v>Horas</v>
      </c>
      <c r="G13" s="22">
        <v>1</v>
      </c>
      <c r="H13" s="18">
        <f>VLOOKUP(D13,Datos!$B$8:$E$22,4,)</f>
        <v>10000</v>
      </c>
      <c r="I13" s="19">
        <f>G13*H13</f>
        <v>10000</v>
      </c>
    </row>
    <row r="14" spans="2:9" x14ac:dyDescent="0.25">
      <c r="B14" s="13"/>
      <c r="C14" s="16"/>
      <c r="D14" s="16" t="s">
        <v>67</v>
      </c>
      <c r="E14" s="18" t="str">
        <f>VLOOKUP(D14,Datos!$B$8:$E$22,2,)</f>
        <v>Personal</v>
      </c>
      <c r="F14" s="18" t="str">
        <f>VLOOKUP(D14,Datos!$B$8:$E$22,3,)</f>
        <v>Horas</v>
      </c>
      <c r="G14" s="22">
        <v>1</v>
      </c>
      <c r="H14" s="18">
        <f>VLOOKUP(D14,Datos!$B$8:$E$22,4,)</f>
        <v>20000</v>
      </c>
      <c r="I14" s="19">
        <f>G14*H14</f>
        <v>20000</v>
      </c>
    </row>
    <row r="15" spans="2:9" x14ac:dyDescent="0.25">
      <c r="B15" s="13"/>
      <c r="C15" s="16"/>
      <c r="D15" s="16" t="s">
        <v>86</v>
      </c>
      <c r="E15" s="18" t="str">
        <f>VLOOKUP(D15,Datos!$B$8:$E$22,2,)</f>
        <v>Materiales</v>
      </c>
      <c r="F15" s="18" t="str">
        <f>VLOOKUP(D15,Datos!$B$8:$E$22,3,)</f>
        <v>Kw/h</v>
      </c>
      <c r="G15" s="22">
        <v>1</v>
      </c>
      <c r="H15" s="18">
        <f>VLOOKUP(D15,Datos!$B$8:$E$22,4,)</f>
        <v>250</v>
      </c>
      <c r="I15" s="19">
        <f>G15*H15</f>
        <v>250</v>
      </c>
    </row>
    <row r="16" spans="2:9" x14ac:dyDescent="0.25">
      <c r="B16" s="37" t="s">
        <v>74</v>
      </c>
      <c r="C16" s="38" t="s">
        <v>75</v>
      </c>
      <c r="D16" s="39"/>
      <c r="E16" s="39"/>
      <c r="F16" s="39"/>
      <c r="G16" s="40"/>
      <c r="H16" s="43"/>
      <c r="I16" s="41">
        <f>SUM(I17:I19)</f>
        <v>40250</v>
      </c>
    </row>
    <row r="17" spans="2:10" x14ac:dyDescent="0.25">
      <c r="C17" s="13"/>
      <c r="D17" s="16" t="s">
        <v>67</v>
      </c>
      <c r="E17" s="18" t="str">
        <f>VLOOKUP(D17,Datos!$B$8:$E$22,2,)</f>
        <v>Personal</v>
      </c>
      <c r="F17" s="18" t="str">
        <f>VLOOKUP(D17,Datos!$B$8:$E$22,3,)</f>
        <v>Horas</v>
      </c>
      <c r="G17" s="22">
        <v>1</v>
      </c>
      <c r="H17" s="18">
        <f>VLOOKUP(D17,Datos!$B$8:$E$22,4,)</f>
        <v>20000</v>
      </c>
      <c r="I17" s="19">
        <f>G17*H17</f>
        <v>20000</v>
      </c>
      <c r="J17" s="19">
        <f>G17*H17</f>
        <v>20000</v>
      </c>
    </row>
    <row r="18" spans="2:10" x14ac:dyDescent="0.25">
      <c r="C18" s="13"/>
      <c r="D18" s="16" t="s">
        <v>67</v>
      </c>
      <c r="E18" s="18" t="str">
        <f>VLOOKUP(D18,Datos!$B$8:$E$22,2,)</f>
        <v>Personal</v>
      </c>
      <c r="F18" s="18" t="str">
        <f>VLOOKUP(D18,Datos!$B$8:$E$22,3,)</f>
        <v>Horas</v>
      </c>
      <c r="G18" s="22">
        <v>1</v>
      </c>
      <c r="H18" s="18">
        <f>VLOOKUP(D18,Datos!$B$8:$E$22,4,)</f>
        <v>20000</v>
      </c>
      <c r="I18" s="19">
        <f>G18*H18</f>
        <v>20000</v>
      </c>
      <c r="J18" s="19"/>
    </row>
    <row r="19" spans="2:10" x14ac:dyDescent="0.25">
      <c r="B19" s="13"/>
      <c r="C19" s="16"/>
      <c r="D19" s="16" t="s">
        <v>86</v>
      </c>
      <c r="E19" s="18" t="str">
        <f>VLOOKUP(D19,Datos!$B$8:$E$22,2,)</f>
        <v>Materiales</v>
      </c>
      <c r="F19" s="18" t="str">
        <f>VLOOKUP(D19,Datos!$B$8:$E$22,3,)</f>
        <v>Kw/h</v>
      </c>
      <c r="G19" s="22">
        <v>1</v>
      </c>
      <c r="H19" s="18">
        <f>VLOOKUP(D19,Datos!$B$8:$E$22,4,)</f>
        <v>250</v>
      </c>
      <c r="I19" s="19">
        <f>G19*H19</f>
        <v>250</v>
      </c>
      <c r="J19" s="19">
        <f>G19*H19</f>
        <v>250</v>
      </c>
    </row>
    <row r="20" spans="2:10" x14ac:dyDescent="0.25">
      <c r="B20" s="37" t="s">
        <v>84</v>
      </c>
      <c r="C20" s="38" t="s">
        <v>76</v>
      </c>
      <c r="D20" s="39"/>
      <c r="E20" s="39"/>
      <c r="F20" s="39"/>
      <c r="G20" s="40"/>
      <c r="H20" s="43"/>
      <c r="I20" s="41">
        <f>SUM(I21:I23)</f>
        <v>50625</v>
      </c>
      <c r="J20" s="19"/>
    </row>
    <row r="21" spans="2:10" x14ac:dyDescent="0.25">
      <c r="C21" s="13"/>
      <c r="D21" s="16" t="s">
        <v>82</v>
      </c>
      <c r="E21" s="18" t="str">
        <f>VLOOKUP(D21,Datos!$B$8:$E$22,2,)</f>
        <v>Personal</v>
      </c>
      <c r="F21" s="18" t="str">
        <f>VLOOKUP(D21,Datos!$B$8:$E$22,3,)</f>
        <v>Horas</v>
      </c>
      <c r="G21" s="22">
        <v>2.5</v>
      </c>
      <c r="H21" s="18">
        <f>VLOOKUP(D21,Datos!$B$8:$E$22,4,)</f>
        <v>10000</v>
      </c>
      <c r="I21" s="19">
        <f>G21*H21</f>
        <v>25000</v>
      </c>
      <c r="J21" s="19"/>
    </row>
    <row r="22" spans="2:10" x14ac:dyDescent="0.25">
      <c r="C22" s="13"/>
      <c r="D22" s="16" t="s">
        <v>82</v>
      </c>
      <c r="E22" s="18" t="str">
        <f>VLOOKUP(D22,Datos!$B$8:$E$22,2,)</f>
        <v>Personal</v>
      </c>
      <c r="F22" s="18" t="str">
        <f>VLOOKUP(D22,Datos!$B$8:$E$22,3,)</f>
        <v>Horas</v>
      </c>
      <c r="G22" s="22">
        <v>2.5</v>
      </c>
      <c r="H22" s="18">
        <f>VLOOKUP(D22,Datos!$B$8:$E$22,4,)</f>
        <v>10000</v>
      </c>
      <c r="I22" s="19">
        <f>G22*H22</f>
        <v>25000</v>
      </c>
      <c r="J22" s="19"/>
    </row>
    <row r="23" spans="2:10" x14ac:dyDescent="0.25">
      <c r="B23" s="13"/>
      <c r="C23" s="16"/>
      <c r="D23" s="16" t="s">
        <v>86</v>
      </c>
      <c r="E23" s="18" t="str">
        <f>VLOOKUP(D23,Datos!$B$8:$E$22,2,)</f>
        <v>Materiales</v>
      </c>
      <c r="F23" s="18" t="str">
        <f>VLOOKUP(D23,Datos!$B$8:$E$22,3,)</f>
        <v>Kw/h</v>
      </c>
      <c r="G23" s="22">
        <v>2.5</v>
      </c>
      <c r="H23" s="18">
        <f>VLOOKUP(D23,Datos!$B$8:$E$22,4,)</f>
        <v>250</v>
      </c>
      <c r="I23" s="19">
        <f>G23*H23</f>
        <v>625</v>
      </c>
      <c r="J23" s="19"/>
    </row>
    <row r="24" spans="2:10" ht="15" customHeight="1" x14ac:dyDescent="0.25">
      <c r="B24" s="30">
        <v>2</v>
      </c>
      <c r="C24" s="30" t="s">
        <v>73</v>
      </c>
      <c r="D24" s="33"/>
      <c r="E24" s="33"/>
      <c r="F24" s="33"/>
      <c r="G24" s="34"/>
      <c r="H24" s="35"/>
      <c r="I24" s="36">
        <f>SUM(I25,I30)</f>
        <v>243200</v>
      </c>
    </row>
    <row r="25" spans="2:10" ht="15" customHeight="1" x14ac:dyDescent="0.25">
      <c r="B25" s="37" t="s">
        <v>31</v>
      </c>
      <c r="C25" s="38" t="s">
        <v>79</v>
      </c>
      <c r="D25" s="39"/>
      <c r="E25" s="39"/>
      <c r="F25" s="39"/>
      <c r="G25" s="40"/>
      <c r="H25" s="43"/>
      <c r="I25" s="41">
        <f>SUM(I26:I29)</f>
        <v>161600</v>
      </c>
    </row>
    <row r="26" spans="2:10" x14ac:dyDescent="0.25">
      <c r="C26" s="13"/>
      <c r="D26" s="16" t="s">
        <v>67</v>
      </c>
      <c r="E26" s="18" t="str">
        <f>VLOOKUP(D26,Datos!$B$8:$E$22,2,)</f>
        <v>Personal</v>
      </c>
      <c r="F26" s="18" t="str">
        <f>VLOOKUP(D26,Datos!$B$8:$E$22,3,)</f>
        <v>Horas</v>
      </c>
      <c r="G26" s="22">
        <v>4</v>
      </c>
      <c r="H26" s="18">
        <f>VLOOKUP(D26,Datos!$B$8:$E$22,4,)</f>
        <v>20000</v>
      </c>
      <c r="I26" s="19">
        <f>G26*H26</f>
        <v>80000</v>
      </c>
    </row>
    <row r="27" spans="2:10" x14ac:dyDescent="0.25">
      <c r="C27" s="13"/>
      <c r="D27" s="16" t="s">
        <v>67</v>
      </c>
      <c r="E27" s="18" t="str">
        <f>VLOOKUP(D27,Datos!$B$8:$E$22,2,)</f>
        <v>Personal</v>
      </c>
      <c r="F27" s="18" t="str">
        <f>VLOOKUP(D27,Datos!$B$8:$E$22,3,)</f>
        <v>Horas</v>
      </c>
      <c r="G27" s="22">
        <v>4</v>
      </c>
      <c r="H27" s="18">
        <f>VLOOKUP(D27,Datos!$B$8:$E$22,4,)</f>
        <v>20000</v>
      </c>
      <c r="I27" s="19">
        <f>G27*H27</f>
        <v>80000</v>
      </c>
    </row>
    <row r="28" spans="2:10" x14ac:dyDescent="0.25">
      <c r="B28" s="13"/>
      <c r="C28" s="16"/>
      <c r="D28" s="16" t="s">
        <v>86</v>
      </c>
      <c r="E28" s="18" t="str">
        <f>VLOOKUP(D28,Datos!$B$8:$E$22,2,)</f>
        <v>Materiales</v>
      </c>
      <c r="F28" s="18" t="str">
        <f>VLOOKUP(D28,Datos!$B$8:$E$22,3,)</f>
        <v>Kw/h</v>
      </c>
      <c r="G28" s="22">
        <v>4</v>
      </c>
      <c r="H28" s="18">
        <f>VLOOKUP(D28,Datos!$B$8:$E$22,4,)</f>
        <v>250</v>
      </c>
      <c r="I28" s="19">
        <f>G28*H28</f>
        <v>1000</v>
      </c>
    </row>
    <row r="29" spans="2:10" x14ac:dyDescent="0.25">
      <c r="B29" s="13"/>
      <c r="C29" s="16"/>
      <c r="D29" s="16" t="s">
        <v>70</v>
      </c>
      <c r="E29" s="18" t="str">
        <f>VLOOKUP(D29,Datos!$B$8:$E$22,2,)</f>
        <v>Materiales</v>
      </c>
      <c r="F29" s="18" t="str">
        <f>VLOOKUP(D29,Datos!$B$8:$E$22,3,)</f>
        <v>Mb/h</v>
      </c>
      <c r="G29" s="22">
        <v>4</v>
      </c>
      <c r="H29" s="18">
        <f>VLOOKUP(D29,Datos!$B$8:$E$22,4,)</f>
        <v>150</v>
      </c>
      <c r="I29" s="19">
        <f>G29*H29</f>
        <v>600</v>
      </c>
    </row>
    <row r="30" spans="2:10" x14ac:dyDescent="0.25">
      <c r="B30" s="37" t="s">
        <v>80</v>
      </c>
      <c r="C30" s="38" t="s">
        <v>81</v>
      </c>
      <c r="D30" s="39"/>
      <c r="E30" s="39"/>
      <c r="F30" s="39"/>
      <c r="G30" s="40"/>
      <c r="H30" s="43"/>
      <c r="I30" s="41">
        <f>SUM(I31:I34)</f>
        <v>81600</v>
      </c>
    </row>
    <row r="31" spans="2:10" x14ac:dyDescent="0.25">
      <c r="C31" s="13"/>
      <c r="D31" s="16" t="s">
        <v>83</v>
      </c>
      <c r="E31" s="18" t="str">
        <f>VLOOKUP(D31,Datos!$B$8:$E$22,2,)</f>
        <v>Personal</v>
      </c>
      <c r="F31" s="18" t="str">
        <f>VLOOKUP(D31,Datos!$B$8:$E$22,3,)</f>
        <v>Horas</v>
      </c>
      <c r="G31" s="22">
        <v>4</v>
      </c>
      <c r="H31" s="18">
        <f>VLOOKUP(D31,Datos!$B$8:$E$22,4,)</f>
        <v>10000</v>
      </c>
      <c r="I31" s="19">
        <f>G31*H31</f>
        <v>40000</v>
      </c>
    </row>
    <row r="32" spans="2:10" x14ac:dyDescent="0.25">
      <c r="C32" s="13"/>
      <c r="D32" s="16" t="s">
        <v>83</v>
      </c>
      <c r="E32" s="18" t="str">
        <f>VLOOKUP(D32,Datos!$B$8:$E$22,2,)</f>
        <v>Personal</v>
      </c>
      <c r="F32" s="18" t="str">
        <f>VLOOKUP(D32,Datos!$B$8:$E$22,3,)</f>
        <v>Horas</v>
      </c>
      <c r="G32" s="22">
        <v>4</v>
      </c>
      <c r="H32" s="18">
        <f>VLOOKUP(D32,Datos!$B$8:$E$22,4,)</f>
        <v>10000</v>
      </c>
      <c r="I32" s="19">
        <f>G32*H32</f>
        <v>40000</v>
      </c>
    </row>
    <row r="33" spans="2:10" x14ac:dyDescent="0.25">
      <c r="B33" s="13"/>
      <c r="C33" s="16"/>
      <c r="D33" s="16" t="s">
        <v>86</v>
      </c>
      <c r="E33" s="18" t="str">
        <f>VLOOKUP(D33,Datos!$B$8:$E$22,2,)</f>
        <v>Materiales</v>
      </c>
      <c r="F33" s="18" t="str">
        <f>VLOOKUP(D33,Datos!$B$8:$E$22,3,)</f>
        <v>Kw/h</v>
      </c>
      <c r="G33" s="22">
        <v>4</v>
      </c>
      <c r="H33" s="18">
        <f>VLOOKUP(D33,Datos!$B$8:$E$22,4,)</f>
        <v>250</v>
      </c>
      <c r="I33" s="19">
        <f>G33*H33</f>
        <v>1000</v>
      </c>
    </row>
    <row r="34" spans="2:10" x14ac:dyDescent="0.25">
      <c r="B34" s="13"/>
      <c r="C34" s="16"/>
      <c r="D34" s="16" t="s">
        <v>70</v>
      </c>
      <c r="E34" s="18" t="str">
        <f>VLOOKUP(D34,Datos!$B$8:$E$22,2,)</f>
        <v>Materiales</v>
      </c>
      <c r="F34" s="18" t="str">
        <f>VLOOKUP(D34,Datos!$B$8:$E$22,3,)</f>
        <v>Mb/h</v>
      </c>
      <c r="G34" s="22">
        <v>4</v>
      </c>
      <c r="H34" s="18">
        <f>VLOOKUP(D34,Datos!$B$8:$E$22,4,)</f>
        <v>150</v>
      </c>
      <c r="I34" s="19">
        <f>G34*H34</f>
        <v>600</v>
      </c>
    </row>
    <row r="42" spans="2:10" x14ac:dyDescent="0.25">
      <c r="J42" s="19">
        <f>SUM(J43:J45)</f>
        <v>50625</v>
      </c>
    </row>
    <row r="43" spans="2:10" x14ac:dyDescent="0.25">
      <c r="J43" s="19">
        <f>G21*H21</f>
        <v>25000</v>
      </c>
    </row>
    <row r="44" spans="2:10" x14ac:dyDescent="0.25">
      <c r="J44" s="19">
        <f>G22*H22</f>
        <v>25000</v>
      </c>
    </row>
    <row r="45" spans="2:10" x14ac:dyDescent="0.25">
      <c r="J45" s="19">
        <f>G23*H23</f>
        <v>625</v>
      </c>
    </row>
  </sheetData>
  <pageMargins left="0.23622047244094491" right="0.23622047244094491" top="0.74803149606299213" bottom="0.74803149606299213" header="0.31496062992125984" footer="0.31496062992125984"/>
  <pageSetup scale="80" fitToHeight="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G27"/>
  <sheetViews>
    <sheetView tabSelected="1" zoomScale="175" zoomScaleNormal="175" zoomScaleSheetLayoutView="130" workbookViewId="0">
      <selection activeCell="I23" sqref="I22:I23"/>
    </sheetView>
  </sheetViews>
  <sheetFormatPr baseColWidth="10" defaultRowHeight="15" x14ac:dyDescent="0.25"/>
  <cols>
    <col min="1" max="1" width="1.42578125" style="1" customWidth="1"/>
    <col min="2" max="2" width="11.140625" style="1" customWidth="1"/>
    <col min="3" max="3" width="26.28515625" style="1" customWidth="1"/>
    <col min="4" max="4" width="8" style="1" customWidth="1"/>
    <col min="5" max="5" width="19" style="1" customWidth="1"/>
    <col min="6" max="6" width="9" style="1" customWidth="1"/>
    <col min="7" max="7" width="21.28515625" style="1" customWidth="1"/>
    <col min="8" max="8" width="1.7109375" style="1" customWidth="1"/>
    <col min="9" max="9" width="17.85546875" style="1" customWidth="1"/>
    <col min="10" max="10" width="12.28515625" style="1" bestFit="1" customWidth="1"/>
    <col min="11" max="11" width="2.140625" style="1" customWidth="1"/>
    <col min="12" max="16384" width="11.42578125" style="1"/>
  </cols>
  <sheetData>
    <row r="1" spans="2:7" ht="26.25" x14ac:dyDescent="0.4">
      <c r="B1" s="6" t="s">
        <v>2</v>
      </c>
      <c r="F1" s="4" t="s">
        <v>62</v>
      </c>
    </row>
    <row r="2" spans="2:7" ht="18.75" x14ac:dyDescent="0.3">
      <c r="B2" s="7"/>
      <c r="E2" s="1" t="s">
        <v>34</v>
      </c>
      <c r="G2" s="20">
        <f>'Presupuesto Detallado'!I2</f>
        <v>0.3</v>
      </c>
    </row>
    <row r="3" spans="2:7" ht="15.75" x14ac:dyDescent="0.25">
      <c r="B3" s="8" t="s">
        <v>3</v>
      </c>
      <c r="D3" s="3"/>
      <c r="E3" s="10" t="s">
        <v>8</v>
      </c>
      <c r="F3" s="10" t="s">
        <v>33</v>
      </c>
      <c r="G3" s="10" t="s">
        <v>32</v>
      </c>
    </row>
    <row r="4" spans="2:7" ht="15.75" x14ac:dyDescent="0.25">
      <c r="B4" s="8" t="s">
        <v>4</v>
      </c>
      <c r="D4" s="5" t="s">
        <v>32</v>
      </c>
      <c r="E4" s="21">
        <f>G7+G24</f>
        <v>0</v>
      </c>
      <c r="F4" s="21">
        <f>E4*G2</f>
        <v>0</v>
      </c>
      <c r="G4" s="21">
        <f>SUM(E4:F4)</f>
        <v>0</v>
      </c>
    </row>
    <row r="6" spans="2:7" ht="15.75" x14ac:dyDescent="0.25">
      <c r="B6" s="10" t="s">
        <v>36</v>
      </c>
      <c r="C6" s="10" t="s">
        <v>37</v>
      </c>
      <c r="D6" s="10"/>
      <c r="E6" s="10" t="s">
        <v>39</v>
      </c>
      <c r="F6" s="10" t="s">
        <v>7</v>
      </c>
      <c r="G6" s="10" t="s">
        <v>8</v>
      </c>
    </row>
    <row r="7" spans="2:7" x14ac:dyDescent="0.25">
      <c r="B7" s="11" t="s">
        <v>40</v>
      </c>
      <c r="C7" s="11"/>
      <c r="D7" s="11"/>
      <c r="E7" s="11"/>
      <c r="F7" s="11"/>
      <c r="G7" s="24">
        <f>G8+G11+G14+G18+G21</f>
        <v>0</v>
      </c>
    </row>
    <row r="8" spans="2:7" x14ac:dyDescent="0.25">
      <c r="B8" s="15" t="s">
        <v>10</v>
      </c>
      <c r="C8" s="16"/>
      <c r="D8" s="16"/>
      <c r="E8" s="16"/>
      <c r="F8" s="16"/>
      <c r="G8" s="18">
        <f>SUM(G9:G10)</f>
        <v>0</v>
      </c>
    </row>
    <row r="9" spans="2:7" x14ac:dyDescent="0.25">
      <c r="B9" s="17"/>
      <c r="C9" s="16" t="s">
        <v>11</v>
      </c>
      <c r="D9" s="16"/>
      <c r="E9" s="16" t="e">
        <f>VLOOKUP(C9,Datos!$B$8:$E$22,3,)</f>
        <v>#N/A</v>
      </c>
      <c r="F9" s="22" t="e">
        <f>VLOOKUP(C9,Datos!$B$8:$E$22,4,)</f>
        <v>#N/A</v>
      </c>
      <c r="G9" s="23">
        <f>SUMIFS('Presupuesto Detallado'!I$7:I$28,'Presupuesto Detallado'!F$7:F$28,'Por Recursos'!$C9)</f>
        <v>0</v>
      </c>
    </row>
    <row r="10" spans="2:7" x14ac:dyDescent="0.25">
      <c r="B10" s="16"/>
      <c r="C10" s="16" t="s">
        <v>12</v>
      </c>
      <c r="D10" s="16"/>
      <c r="E10" s="16" t="e">
        <f>VLOOKUP(C10,Datos!$B$8:$E$22,3,)</f>
        <v>#N/A</v>
      </c>
      <c r="F10" s="22" t="e">
        <f>VLOOKUP(C10,Datos!$B$8:$E$22,4,)</f>
        <v>#N/A</v>
      </c>
      <c r="G10" s="23">
        <f>SUMIFS('Presupuesto Detallado'!I$7:I$28,'Presupuesto Detallado'!F$7:F$28,'Por Recursos'!$C10)</f>
        <v>0</v>
      </c>
    </row>
    <row r="11" spans="2:7" x14ac:dyDescent="0.25">
      <c r="B11" s="15" t="s">
        <v>15</v>
      </c>
      <c r="C11" s="16"/>
      <c r="D11" s="16"/>
      <c r="E11" s="16"/>
      <c r="F11" s="18"/>
      <c r="G11" s="18">
        <f>SUM(G12:G13)</f>
        <v>0</v>
      </c>
    </row>
    <row r="12" spans="2:7" x14ac:dyDescent="0.25">
      <c r="B12" s="16"/>
      <c r="C12" s="16" t="s">
        <v>13</v>
      </c>
      <c r="D12" s="16"/>
      <c r="E12" s="16" t="e">
        <f>VLOOKUP(C12,Datos!$B$8:$E$22,3,)</f>
        <v>#N/A</v>
      </c>
      <c r="F12" s="22" t="e">
        <f>VLOOKUP(C12,Datos!$B$8:$E$22,4,)</f>
        <v>#N/A</v>
      </c>
      <c r="G12" s="23">
        <f>SUMIFS('Presupuesto Detallado'!I$7:I$28,'Presupuesto Detallado'!F$7:F$28,'Por Recursos'!$C12)</f>
        <v>0</v>
      </c>
    </row>
    <row r="13" spans="2:7" x14ac:dyDescent="0.25">
      <c r="B13" s="16"/>
      <c r="C13" s="16" t="s">
        <v>14</v>
      </c>
      <c r="D13" s="16"/>
      <c r="E13" s="16" t="e">
        <f>VLOOKUP(C13,Datos!$B$8:$E$22,3,)</f>
        <v>#N/A</v>
      </c>
      <c r="F13" s="22" t="e">
        <f>VLOOKUP(C13,Datos!$B$8:$E$22,4,)</f>
        <v>#N/A</v>
      </c>
      <c r="G13" s="23">
        <f>SUMIFS('Presupuesto Detallado'!I$7:I$28,'Presupuesto Detallado'!F$7:F$28,'Por Recursos'!$C13)</f>
        <v>0</v>
      </c>
    </row>
    <row r="14" spans="2:7" x14ac:dyDescent="0.25">
      <c r="B14" s="15" t="s">
        <v>19</v>
      </c>
      <c r="C14" s="16"/>
      <c r="D14" s="16"/>
      <c r="E14" s="16"/>
      <c r="F14" s="18"/>
      <c r="G14" s="18">
        <f>SUM(G15:G17)</f>
        <v>0</v>
      </c>
    </row>
    <row r="15" spans="2:7" x14ac:dyDescent="0.25">
      <c r="B15" s="16"/>
      <c r="C15" s="16" t="s">
        <v>16</v>
      </c>
      <c r="D15" s="16"/>
      <c r="E15" s="16" t="e">
        <f>VLOOKUP(C15,Datos!$B$8:$E$22,3,)</f>
        <v>#N/A</v>
      </c>
      <c r="F15" s="22" t="e">
        <f>VLOOKUP(C15,Datos!$B$8:$E$22,4,)</f>
        <v>#N/A</v>
      </c>
      <c r="G15" s="23">
        <f>SUMIFS('Presupuesto Detallado'!I$7:I$28,'Presupuesto Detallado'!F$7:F$28,'Por Recursos'!$C15)</f>
        <v>0</v>
      </c>
    </row>
    <row r="16" spans="2:7" x14ac:dyDescent="0.25">
      <c r="B16" s="16"/>
      <c r="C16" s="16" t="s">
        <v>17</v>
      </c>
      <c r="D16" s="16"/>
      <c r="E16" s="16" t="e">
        <f>VLOOKUP(C16,Datos!$B$8:$E$22,3,)</f>
        <v>#N/A</v>
      </c>
      <c r="F16" s="22" t="e">
        <f>VLOOKUP(C16,Datos!$B$8:$E$22,4,)</f>
        <v>#N/A</v>
      </c>
      <c r="G16" s="23">
        <f>SUMIFS('Presupuesto Detallado'!I$7:I$28,'Presupuesto Detallado'!F$7:F$28,'Por Recursos'!$C16)</f>
        <v>0</v>
      </c>
    </row>
    <row r="17" spans="2:7" x14ac:dyDescent="0.25">
      <c r="B17" s="16"/>
      <c r="C17" s="16" t="s">
        <v>18</v>
      </c>
      <c r="D17" s="16"/>
      <c r="E17" s="16" t="e">
        <f>VLOOKUP(C17,Datos!$B$8:$E$22,3,)</f>
        <v>#N/A</v>
      </c>
      <c r="F17" s="22" t="e">
        <f>VLOOKUP(C17,Datos!$B$8:$E$22,4,)</f>
        <v>#N/A</v>
      </c>
      <c r="G17" s="23">
        <f>SUMIFS('Presupuesto Detallado'!I$7:I$28,'Presupuesto Detallado'!F$7:F$28,'Por Recursos'!$C17)</f>
        <v>0</v>
      </c>
    </row>
    <row r="18" spans="2:7" x14ac:dyDescent="0.25">
      <c r="B18" s="15" t="s">
        <v>25</v>
      </c>
      <c r="C18" s="16"/>
      <c r="D18" s="16"/>
      <c r="E18" s="16"/>
      <c r="F18" s="18"/>
      <c r="G18" s="18">
        <f>SUM(G19:G20)</f>
        <v>0</v>
      </c>
    </row>
    <row r="19" spans="2:7" x14ac:dyDescent="0.25">
      <c r="B19" s="16"/>
      <c r="C19" s="16" t="s">
        <v>23</v>
      </c>
      <c r="D19" s="16"/>
      <c r="E19" s="16" t="e">
        <f>VLOOKUP(C19,Datos!$B$8:$E$22,3,)</f>
        <v>#N/A</v>
      </c>
      <c r="F19" s="22" t="e">
        <f>VLOOKUP(C19,Datos!$B$8:$E$22,4,)</f>
        <v>#N/A</v>
      </c>
      <c r="G19" s="23">
        <f>SUMIFS('Presupuesto Detallado'!I$7:I$28,'Presupuesto Detallado'!F$7:F$28,'Por Recursos'!$C19)</f>
        <v>0</v>
      </c>
    </row>
    <row r="20" spans="2:7" x14ac:dyDescent="0.25">
      <c r="B20" s="16"/>
      <c r="C20" s="16" t="s">
        <v>24</v>
      </c>
      <c r="D20" s="16"/>
      <c r="E20" s="16" t="e">
        <f>VLOOKUP(C20,Datos!$B$8:$E$22,3,)</f>
        <v>#N/A</v>
      </c>
      <c r="F20" s="22" t="e">
        <f>VLOOKUP(C20,Datos!$B$8:$E$22,4,)</f>
        <v>#N/A</v>
      </c>
      <c r="G20" s="23">
        <f>SUMIFS('Presupuesto Detallado'!I$7:I$28,'Presupuesto Detallado'!F$7:F$28,'Por Recursos'!$C20)</f>
        <v>0</v>
      </c>
    </row>
    <row r="21" spans="2:7" x14ac:dyDescent="0.25">
      <c r="B21" s="15" t="s">
        <v>21</v>
      </c>
      <c r="C21" s="13"/>
      <c r="D21" s="13"/>
      <c r="E21" s="16"/>
      <c r="F21" s="18"/>
      <c r="G21" s="18">
        <f>SUM(G22:G23)</f>
        <v>0</v>
      </c>
    </row>
    <row r="22" spans="2:7" x14ac:dyDescent="0.25">
      <c r="B22" s="14"/>
      <c r="C22" s="16" t="s">
        <v>20</v>
      </c>
      <c r="D22" s="16"/>
      <c r="E22" s="16" t="e">
        <f>VLOOKUP(C22,Datos!$B$8:$E$22,3,)</f>
        <v>#N/A</v>
      </c>
      <c r="F22" s="22" t="e">
        <f>VLOOKUP(C22,Datos!$B$8:$E$22,4,)</f>
        <v>#N/A</v>
      </c>
      <c r="G22" s="23">
        <f>SUMIFS('Presupuesto Detallado'!I$7:I$28,'Presupuesto Detallado'!F$7:F$28,'Por Recursos'!$C22)</f>
        <v>0</v>
      </c>
    </row>
    <row r="23" spans="2:7" x14ac:dyDescent="0.25">
      <c r="B23" s="17"/>
      <c r="C23" s="16" t="s">
        <v>22</v>
      </c>
      <c r="D23" s="16"/>
      <c r="E23" s="16" t="e">
        <f>VLOOKUP(C23,Datos!$B$8:$E$22,3,)</f>
        <v>#N/A</v>
      </c>
      <c r="F23" s="22" t="e">
        <f>VLOOKUP(C23,Datos!$B$8:$E$22,4,)</f>
        <v>#N/A</v>
      </c>
      <c r="G23" s="23">
        <f>SUMIFS('Presupuesto Detallado'!I$7:I$28,'Presupuesto Detallado'!F$7:F$28,'Por Recursos'!$C23)</f>
        <v>0</v>
      </c>
    </row>
    <row r="24" spans="2:7" x14ac:dyDescent="0.25">
      <c r="B24" s="11" t="s">
        <v>35</v>
      </c>
      <c r="C24" s="11"/>
      <c r="D24" s="11"/>
      <c r="E24" s="11"/>
      <c r="F24" s="11"/>
      <c r="G24" s="24">
        <f>SUM(G25:G27)</f>
        <v>0</v>
      </c>
    </row>
    <row r="25" spans="2:7" x14ac:dyDescent="0.25">
      <c r="B25" s="16"/>
      <c r="C25" s="13" t="s">
        <v>26</v>
      </c>
      <c r="D25" s="13"/>
      <c r="E25" s="16" t="e">
        <f>VLOOKUP(C25,Datos!$B$8:$E$22,3,)</f>
        <v>#N/A</v>
      </c>
      <c r="F25" s="22" t="e">
        <f>VLOOKUP(C25,Datos!$B$8:$E$22,4,)</f>
        <v>#N/A</v>
      </c>
      <c r="G25" s="23">
        <f>SUMIFS('Presupuesto Detallado'!I$7:I$28,'Presupuesto Detallado'!F$7:F$28,'Por Recursos'!$C25)</f>
        <v>0</v>
      </c>
    </row>
    <row r="26" spans="2:7" x14ac:dyDescent="0.25">
      <c r="B26" s="16"/>
      <c r="C26" s="13" t="s">
        <v>27</v>
      </c>
      <c r="D26" s="13"/>
      <c r="E26" s="16" t="e">
        <f>VLOOKUP(C26,Datos!$B$8:$E$22,3,)</f>
        <v>#N/A</v>
      </c>
      <c r="F26" s="22" t="e">
        <f>VLOOKUP(C26,Datos!$B$8:$E$22,4,)</f>
        <v>#N/A</v>
      </c>
      <c r="G26" s="23">
        <f>SUMIFS('Presupuesto Detallado'!I$7:I$28,'Presupuesto Detallado'!F$7:F$28,'Por Recursos'!$C26)</f>
        <v>0</v>
      </c>
    </row>
    <row r="27" spans="2:7" x14ac:dyDescent="0.25">
      <c r="B27" s="16"/>
      <c r="C27" s="13" t="s">
        <v>28</v>
      </c>
      <c r="D27" s="13"/>
      <c r="E27" s="16" t="e">
        <f>VLOOKUP(C27,Datos!$B$8:$E$22,3,)</f>
        <v>#N/A</v>
      </c>
      <c r="F27" s="22" t="e">
        <f>VLOOKUP(C27,Datos!$B$8:$E$22,4,)</f>
        <v>#N/A</v>
      </c>
      <c r="G27" s="23">
        <f>SUMIFS('Presupuesto Detallado'!I$7:I$28,'Presupuesto Detallado'!F$7:F$28,'Por Recursos'!$C27)</f>
        <v>0</v>
      </c>
    </row>
  </sheetData>
  <pageMargins left="0.70866141732283472" right="0.70866141732283472" top="0.74803149606299213" bottom="0.74803149606299213" header="0.31496062992125984" footer="0.31496062992125984"/>
  <pageSetup scale="92"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Instructivo</vt:lpstr>
      <vt:lpstr>Datos</vt:lpstr>
      <vt:lpstr>Presupuesto Detallado</vt:lpstr>
      <vt:lpstr>Por Recursos</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Plantilla presupuestos</dc:title>
  <dc:creator>admin;HHHH</dc:creator>
  <cp:keywords>Plantillas ADSI</cp:keywords>
  <cp:lastModifiedBy>Alejo Giraldo</cp:lastModifiedBy>
  <cp:lastPrinted>2014-10-16T17:27:06Z</cp:lastPrinted>
  <dcterms:created xsi:type="dcterms:W3CDTF">2012-09-02T03:53:17Z</dcterms:created>
  <dcterms:modified xsi:type="dcterms:W3CDTF">2021-10-19T01:59:37Z</dcterms:modified>
</cp:coreProperties>
</file>