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ychev\Desktop\"/>
    </mc:Choice>
  </mc:AlternateContent>
  <xr:revisionPtr revIDLastSave="0" documentId="13_ncr:1_{93AAA2BC-07F5-47D0-B351-FD8B5CA6703F}" xr6:coauthVersionLast="47" xr6:coauthVersionMax="47" xr10:uidLastSave="{00000000-0000-0000-0000-000000000000}"/>
  <bookViews>
    <workbookView xWindow="-120" yWindow="-120" windowWidth="29040" windowHeight="15840" activeTab="1" xr2:uid="{E317DC5A-6710-4A18-88C8-D083AA4833C6}"/>
  </bookViews>
  <sheets>
    <sheet name="Начало" sheetId="1" r:id="rId1"/>
    <sheet name="Схема" sheetId="7" r:id="rId2"/>
    <sheet name="Програма" sheetId="2" r:id="rId3"/>
    <sheet name="Резултати" sheetId="3" r:id="rId4"/>
    <sheet name="Класиране" sheetId="5" r:id="rId5"/>
    <sheet name="Ресурси" sheetId="6" r:id="rId6"/>
  </sheets>
  <definedNames>
    <definedName name="_xlnm._FilterDatabase" localSheetId="2" hidden="1">Програма!$B$17:$I$19</definedName>
    <definedName name="Flag">INDEX(Ресурси!$E$3:$E$18,MATCH(Схема!$D$4,Ресурси!$C$3:$D$18,0))</definedName>
    <definedName name="Малъкфинал">Програма!$B$34:$I$35</definedName>
    <definedName name="ОсминафиналГрупаА">Програма!$A$6:$I$10</definedName>
    <definedName name="ОсминафиналГрупаБ">Програма!$M$6:$U$10</definedName>
    <definedName name="Полуфинал">Програма!$G$25:$O$27</definedName>
    <definedName name="СъставПолша">Ресурси!$B$32:$H$67</definedName>
    <definedName name="Финал">Програма!$M$34:$T$35</definedName>
    <definedName name="Цигари_мигари_тактика">Резултати!$A$1:$AB$54</definedName>
    <definedName name="ЧетвъртфиналГрупаА">Програма!$A$17:$I$19</definedName>
    <definedName name="ЧетвъртфиналГрупаБ">Програма!$M$17:$U$19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7" l="1"/>
  <c r="V26" i="7"/>
  <c r="R42" i="7"/>
  <c r="R44" i="7"/>
  <c r="P44" i="7"/>
  <c r="P42" i="7"/>
  <c r="P16" i="7"/>
  <c r="P14" i="7"/>
  <c r="L51" i="7"/>
  <c r="L49" i="7"/>
  <c r="L37" i="7"/>
  <c r="L35" i="7"/>
  <c r="L23" i="7"/>
  <c r="L21" i="7"/>
  <c r="L9" i="7"/>
  <c r="L7" i="7"/>
  <c r="J51" i="7"/>
  <c r="J37" i="7"/>
  <c r="J23" i="7"/>
  <c r="J49" i="7"/>
  <c r="J35" i="7"/>
  <c r="J21" i="7"/>
  <c r="J9" i="7"/>
  <c r="J7" i="7"/>
  <c r="F54" i="7"/>
  <c r="F52" i="7"/>
  <c r="F48" i="7"/>
  <c r="F46" i="7"/>
  <c r="F40" i="7"/>
  <c r="F38" i="7"/>
  <c r="F34" i="7"/>
  <c r="F32" i="7"/>
  <c r="F26" i="7"/>
  <c r="F24" i="7"/>
  <c r="F20" i="7"/>
  <c r="F18" i="7"/>
  <c r="F12" i="7"/>
  <c r="F10" i="7"/>
  <c r="F6" i="7"/>
  <c r="F4" i="7"/>
  <c r="D54" i="7"/>
  <c r="D52" i="7"/>
  <c r="D48" i="7"/>
  <c r="D46" i="7"/>
  <c r="D40" i="7"/>
  <c r="D38" i="7"/>
  <c r="D34" i="7"/>
  <c r="D32" i="7"/>
  <c r="D26" i="7"/>
  <c r="D24" i="7"/>
  <c r="D20" i="7"/>
  <c r="D18" i="7"/>
  <c r="D12" i="7"/>
  <c r="D10" i="7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R50" i="3"/>
  <c r="Q49" i="3"/>
  <c r="P49" i="3"/>
  <c r="T50" i="3"/>
  <c r="T49" i="3"/>
  <c r="D49" i="3"/>
  <c r="C49" i="3"/>
  <c r="E50" i="3"/>
  <c r="G50" i="3"/>
  <c r="G49" i="3"/>
  <c r="H35" i="2"/>
  <c r="S35" i="2"/>
  <c r="L41" i="3"/>
  <c r="L42" i="3"/>
  <c r="N42" i="3"/>
  <c r="N41" i="3"/>
  <c r="K41" i="3"/>
  <c r="J41" i="3"/>
  <c r="L38" i="3"/>
  <c r="L37" i="3"/>
  <c r="K37" i="3"/>
  <c r="J37" i="3"/>
  <c r="N38" i="3"/>
  <c r="R16" i="7" s="1"/>
  <c r="N37" i="3"/>
  <c r="E49" i="3" s="1"/>
  <c r="N27" i="2"/>
  <c r="L27" i="2"/>
  <c r="L26" i="2"/>
  <c r="N26" i="2"/>
  <c r="T19" i="2"/>
  <c r="R19" i="2"/>
  <c r="T18" i="2"/>
  <c r="R18" i="2"/>
  <c r="H19" i="2"/>
  <c r="F19" i="2"/>
  <c r="F18" i="2"/>
  <c r="H18" i="2"/>
  <c r="G30" i="3"/>
  <c r="G29" i="3"/>
  <c r="G26" i="3"/>
  <c r="G25" i="3"/>
  <c r="U30" i="3"/>
  <c r="U29" i="3"/>
  <c r="U26" i="3"/>
  <c r="U25" i="3"/>
  <c r="U18" i="3"/>
  <c r="U17" i="3"/>
  <c r="U14" i="3"/>
  <c r="U13" i="3"/>
  <c r="S26" i="3" s="1"/>
  <c r="U10" i="3"/>
  <c r="U9" i="3"/>
  <c r="U6" i="3"/>
  <c r="U5" i="3"/>
  <c r="G18" i="3"/>
  <c r="G17" i="3"/>
  <c r="G14" i="3"/>
  <c r="G13" i="3"/>
  <c r="G10" i="3"/>
  <c r="G9" i="3"/>
  <c r="E29" i="3" s="1"/>
  <c r="G6" i="3"/>
  <c r="G5" i="3"/>
  <c r="Q5" i="3"/>
  <c r="R5" i="3"/>
  <c r="S5" i="3"/>
  <c r="S6" i="3"/>
  <c r="R29" i="3"/>
  <c r="Q29" i="3"/>
  <c r="R25" i="3"/>
  <c r="Q25" i="3"/>
  <c r="D29" i="3"/>
  <c r="C29" i="3"/>
  <c r="D25" i="3"/>
  <c r="C25" i="3"/>
  <c r="S18" i="3"/>
  <c r="S17" i="3"/>
  <c r="R17" i="3"/>
  <c r="Q17" i="3"/>
  <c r="S14" i="3"/>
  <c r="S13" i="3"/>
  <c r="R13" i="3"/>
  <c r="Q13" i="3"/>
  <c r="S10" i="3"/>
  <c r="S9" i="3"/>
  <c r="R9" i="3"/>
  <c r="Q9" i="3"/>
  <c r="E18" i="3"/>
  <c r="E17" i="3"/>
  <c r="D17" i="3"/>
  <c r="C17" i="3"/>
  <c r="E14" i="3"/>
  <c r="E13" i="3"/>
  <c r="D13" i="3"/>
  <c r="C13" i="3"/>
  <c r="E10" i="3"/>
  <c r="E9" i="3"/>
  <c r="D9" i="3"/>
  <c r="C9" i="3"/>
  <c r="E6" i="3"/>
  <c r="E5" i="3"/>
  <c r="D5" i="3"/>
  <c r="C5" i="3"/>
  <c r="D6" i="7"/>
  <c r="D4" i="7"/>
  <c r="R49" i="3" l="1"/>
  <c r="F35" i="2"/>
  <c r="R14" i="7"/>
  <c r="Q35" i="2"/>
  <c r="E30" i="3"/>
  <c r="S30" i="3"/>
  <c r="S25" i="3"/>
  <c r="E26" i="3"/>
  <c r="S29" i="3"/>
  <c r="E25" i="3"/>
  <c r="V32" i="7" l="1"/>
  <c r="V24" i="7"/>
</calcChain>
</file>

<file path=xl/sharedStrings.xml><?xml version="1.0" encoding="utf-8"?>
<sst xmlns="http://schemas.openxmlformats.org/spreadsheetml/2006/main" count="281" uniqueCount="83">
  <si>
    <t>Световно първенство по волейбол 2022 година</t>
  </si>
  <si>
    <t>Схема</t>
  </si>
  <si>
    <t>Резултати</t>
  </si>
  <si>
    <t>Класиране</t>
  </si>
  <si>
    <t>Проект по Информационни технологии на Борис Нейчев 11б клас 2022г.</t>
  </si>
  <si>
    <t>3ТО МЯСТО</t>
  </si>
  <si>
    <t>ПОЛША</t>
  </si>
  <si>
    <t>№</t>
  </si>
  <si>
    <t>Фамилия Име</t>
  </si>
  <si>
    <t>Биениек М.</t>
  </si>
  <si>
    <t>Заторски П.</t>
  </si>
  <si>
    <t>Качмарек Л.</t>
  </si>
  <si>
    <t>Кволек Б.</t>
  </si>
  <si>
    <t>Клос К.</t>
  </si>
  <si>
    <t>Кохановски Я.</t>
  </si>
  <si>
    <t>Курек Б. (К)</t>
  </si>
  <si>
    <t>Ломач Г.</t>
  </si>
  <si>
    <t>Попивчак Я.</t>
  </si>
  <si>
    <t>Пореба М.</t>
  </si>
  <si>
    <t>Семенюк К.</t>
  </si>
  <si>
    <t>Форнал Т.</t>
  </si>
  <si>
    <t>Шливка А.</t>
  </si>
  <si>
    <t>Януш М.</t>
  </si>
  <si>
    <t>Анцани С.</t>
  </si>
  <si>
    <t>Балазо Ф.</t>
  </si>
  <si>
    <t>Ботоло М.</t>
  </si>
  <si>
    <t>Галаси Дж.</t>
  </si>
  <si>
    <t>Джанели С. (К)</t>
  </si>
  <si>
    <t>Лавия Д.</t>
  </si>
  <si>
    <t>Микелето А.</t>
  </si>
  <si>
    <t>Моска Л.</t>
  </si>
  <si>
    <t>Пинали Дж.</t>
  </si>
  <si>
    <t>Речине Ф.</t>
  </si>
  <si>
    <t>Романо Ю.</t>
  </si>
  <si>
    <t>Русо Р.</t>
  </si>
  <si>
    <t>Сбертоли Р.</t>
  </si>
  <si>
    <t>Сканферла Л.</t>
  </si>
  <si>
    <t>Програма</t>
  </si>
  <si>
    <t>Домакин</t>
  </si>
  <si>
    <t>Гост</t>
  </si>
  <si>
    <t>дата</t>
  </si>
  <si>
    <t>час</t>
  </si>
  <si>
    <t>домакин</t>
  </si>
  <si>
    <t>гост</t>
  </si>
  <si>
    <t>мач</t>
  </si>
  <si>
    <t>Словения</t>
  </si>
  <si>
    <t>Германия</t>
  </si>
  <si>
    <t>Полша</t>
  </si>
  <si>
    <t>Тунис</t>
  </si>
  <si>
    <t>САЩ</t>
  </si>
  <si>
    <t>Турция</t>
  </si>
  <si>
    <t>Сърбия</t>
  </si>
  <si>
    <t>Аржентина</t>
  </si>
  <si>
    <t>Бразилия</t>
  </si>
  <si>
    <t>Иран</t>
  </si>
  <si>
    <t>Нидерландия</t>
  </si>
  <si>
    <t>Украйна</t>
  </si>
  <si>
    <t>Италия</t>
  </si>
  <si>
    <t>Куба</t>
  </si>
  <si>
    <t>Франия</t>
  </si>
  <si>
    <t>Япония</t>
  </si>
  <si>
    <t>Финал</t>
  </si>
  <si>
    <t>Полуфинал</t>
  </si>
  <si>
    <t>Малък Финал (за 3-то място)</t>
  </si>
  <si>
    <t>Четвъртфинал - Група А</t>
  </si>
  <si>
    <t>Четвъртфинал - Група Б</t>
  </si>
  <si>
    <t>Осминафинал - Група А</t>
  </si>
  <si>
    <t>Осминафинал - Група Б</t>
  </si>
  <si>
    <t>Number format Brеton след това до минути часа</t>
  </si>
  <si>
    <t>Дата</t>
  </si>
  <si>
    <t>Час</t>
  </si>
  <si>
    <t>Отбори</t>
  </si>
  <si>
    <t>Геймове</t>
  </si>
  <si>
    <t>1-ви гейм</t>
  </si>
  <si>
    <t>2-ри гейм</t>
  </si>
  <si>
    <t>Мач</t>
  </si>
  <si>
    <t>3-ти гейм</t>
  </si>
  <si>
    <t>4-ти гейм</t>
  </si>
  <si>
    <t>5-ти гейм</t>
  </si>
  <si>
    <t>Страна</t>
  </si>
  <si>
    <t>Точки</t>
  </si>
  <si>
    <t>Страни</t>
  </si>
  <si>
    <t>Флаг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</si>
</sst>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1141A]hh:mm;@"/>
    <numFmt numFmtId="166" formatCode="[$-1047E]hh:mm;@"/>
  </numFmts>
  <fonts count="1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0"/>
      <color rgb="FF00141E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7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right" vertical="center" wrapText="1" readingOrder="1"/>
    </xf>
    <xf numFmtId="0" fontId="4" fillId="0" borderId="0" xfId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11" fillId="3" borderId="0" xfId="0" applyFont="1" applyFill="1"/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2" fillId="0" borderId="0" xfId="0" applyFont="1" applyAlignment="1">
      <alignment horizontal="left" vertical="center"/>
    </xf>
    <xf numFmtId="0" fontId="0" fillId="0" borderId="8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4" fillId="0" borderId="6" xfId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23913</xdr:colOff>
      <xdr:row>29</xdr:row>
      <xdr:rowOff>184228</xdr:rowOff>
    </xdr:from>
    <xdr:to>
      <xdr:col>2</xdr:col>
      <xdr:colOff>604677</xdr:colOff>
      <xdr:row>36</xdr:row>
      <xdr:rowOff>39060</xdr:rowOff>
    </xdr:to>
    <xdr:pic>
      <xdr:nvPicPr>
        <xdr:cNvPr id="2" name="Полша" descr="Полша">
          <a:extLst>
            <a:ext uri="{FF2B5EF4-FFF2-40B4-BE49-F238E27FC236}">
              <a16:creationId xmlns:a16="http://schemas.microsoft.com/office/drawing/2014/main" id="{70E9F803-D34B-4DF2-1356-DE081B3D9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513" y="5518228"/>
          <a:ext cx="1190364" cy="1188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69477</xdr:colOff>
      <xdr:row>2</xdr:row>
      <xdr:rowOff>665107</xdr:rowOff>
    </xdr:from>
    <xdr:to>
      <xdr:col>4</xdr:col>
      <xdr:colOff>1017494</xdr:colOff>
      <xdr:row>4</xdr:row>
      <xdr:rowOff>135069</xdr:rowOff>
    </xdr:to>
    <xdr:pic>
      <xdr:nvPicPr>
        <xdr:cNvPr id="30" name="Picture 29" descr="Полша">
          <a:extLst>
            <a:ext uri="{FF2B5EF4-FFF2-40B4-BE49-F238E27FC236}">
              <a16:creationId xmlns:a16="http://schemas.microsoft.com/office/drawing/2014/main" id="{C9C4396F-CB5A-2CA8-7550-78562ACC0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948" y="1046107"/>
          <a:ext cx="948017" cy="949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67235</xdr:colOff>
      <xdr:row>10</xdr:row>
      <xdr:rowOff>650835</xdr:rowOff>
    </xdr:from>
    <xdr:to>
      <xdr:col>4</xdr:col>
      <xdr:colOff>1019735</xdr:colOff>
      <xdr:row>12</xdr:row>
      <xdr:rowOff>124159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A42C2E0-29E5-B709-B214-B48FF4F56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7706" y="6948541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9</xdr:row>
      <xdr:rowOff>651358</xdr:rowOff>
    </xdr:from>
    <xdr:to>
      <xdr:col>4</xdr:col>
      <xdr:colOff>1019735</xdr:colOff>
      <xdr:row>11</xdr:row>
      <xdr:rowOff>124682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0FAB0CA-D6E9-7693-DD1D-D8E81BBC6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87706" y="6209476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13</xdr:row>
      <xdr:rowOff>649265</xdr:rowOff>
    </xdr:from>
    <xdr:to>
      <xdr:col>4</xdr:col>
      <xdr:colOff>1019735</xdr:colOff>
      <xdr:row>15</xdr:row>
      <xdr:rowOff>122589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E3010A8-9679-8791-CD26-C23F2F34C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87706" y="9165736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14</xdr:row>
      <xdr:rowOff>648742</xdr:rowOff>
    </xdr:from>
    <xdr:to>
      <xdr:col>4</xdr:col>
      <xdr:colOff>1019735</xdr:colOff>
      <xdr:row>16</xdr:row>
      <xdr:rowOff>122066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DE6A41-93A6-5DD6-442C-05C5F3CDE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87706" y="9904801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1</xdr:row>
      <xdr:rowOff>116542</xdr:rowOff>
    </xdr:from>
    <xdr:to>
      <xdr:col>4</xdr:col>
      <xdr:colOff>1019735</xdr:colOff>
      <xdr:row>3</xdr:row>
      <xdr:rowOff>138954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554BA7E-5DB4-FBAE-B4BE-51A5AC97B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7706" y="307042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5</xdr:row>
      <xdr:rowOff>656813</xdr:rowOff>
    </xdr:from>
    <xdr:to>
      <xdr:col>4</xdr:col>
      <xdr:colOff>1019735</xdr:colOff>
      <xdr:row>7</xdr:row>
      <xdr:rowOff>130137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FA3CD03-A708-BF19-18A7-3595EA95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87706" y="3256578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69476</xdr:colOff>
      <xdr:row>6</xdr:row>
      <xdr:rowOff>656290</xdr:rowOff>
    </xdr:from>
    <xdr:to>
      <xdr:col>4</xdr:col>
      <xdr:colOff>1017494</xdr:colOff>
      <xdr:row>8</xdr:row>
      <xdr:rowOff>126252</xdr:rowOff>
    </xdr:to>
    <xdr:pic>
      <xdr:nvPicPr>
        <xdr:cNvPr id="38" name="Picture 37" descr="Тунис">
          <a:extLst>
            <a:ext uri="{FF2B5EF4-FFF2-40B4-BE49-F238E27FC236}">
              <a16:creationId xmlns:a16="http://schemas.microsoft.com/office/drawing/2014/main" id="{B891FC3B-F5EE-46C8-ABA0-7796B6FD4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947" y="3995643"/>
          <a:ext cx="948018" cy="949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67235</xdr:colOff>
      <xdr:row>11</xdr:row>
      <xdr:rowOff>650312</xdr:rowOff>
    </xdr:from>
    <xdr:to>
      <xdr:col>4</xdr:col>
      <xdr:colOff>1019735</xdr:colOff>
      <xdr:row>13</xdr:row>
      <xdr:rowOff>123635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59DD079-F2CF-4FC1-BBB7-ED94FADD6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87706" y="7687606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15</xdr:row>
      <xdr:rowOff>648219</xdr:rowOff>
    </xdr:from>
    <xdr:to>
      <xdr:col>4</xdr:col>
      <xdr:colOff>1019735</xdr:colOff>
      <xdr:row>17</xdr:row>
      <xdr:rowOff>121542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A75A707-0CB0-8F70-BA6F-23DB6245F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87706" y="10643866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12</xdr:row>
      <xdr:rowOff>649789</xdr:rowOff>
    </xdr:from>
    <xdr:to>
      <xdr:col>4</xdr:col>
      <xdr:colOff>1019735</xdr:colOff>
      <xdr:row>14</xdr:row>
      <xdr:rowOff>123112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25A414F-14D8-7E55-6D48-10C26A09D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87706" y="8426671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16</xdr:row>
      <xdr:rowOff>647701</xdr:rowOff>
    </xdr:from>
    <xdr:to>
      <xdr:col>4</xdr:col>
      <xdr:colOff>1019735</xdr:colOff>
      <xdr:row>18</xdr:row>
      <xdr:rowOff>121024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BC67358-3B18-0AD9-ABC9-503EE1091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87706" y="11382936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69477</xdr:colOff>
      <xdr:row>3</xdr:row>
      <xdr:rowOff>661222</xdr:rowOff>
    </xdr:from>
    <xdr:to>
      <xdr:col>4</xdr:col>
      <xdr:colOff>1017494</xdr:colOff>
      <xdr:row>5</xdr:row>
      <xdr:rowOff>131183</xdr:rowOff>
    </xdr:to>
    <xdr:pic>
      <xdr:nvPicPr>
        <xdr:cNvPr id="44" name="Picture 43" descr="Сърбия">
          <a:extLst>
            <a:ext uri="{FF2B5EF4-FFF2-40B4-BE49-F238E27FC236}">
              <a16:creationId xmlns:a16="http://schemas.microsoft.com/office/drawing/2014/main" id="{CD9312BE-2E4D-FD3E-30C6-597A461F4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948" y="1781810"/>
          <a:ext cx="948017" cy="949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67235</xdr:colOff>
      <xdr:row>7</xdr:row>
      <xdr:rowOff>652405</xdr:rowOff>
    </xdr:from>
    <xdr:to>
      <xdr:col>4</xdr:col>
      <xdr:colOff>1019735</xdr:colOff>
      <xdr:row>9</xdr:row>
      <xdr:rowOff>125728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079A820-FBC3-5FDE-A362-06CE7505D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87706" y="4731346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4</xdr:row>
      <xdr:rowOff>657337</xdr:rowOff>
    </xdr:from>
    <xdr:to>
      <xdr:col>4</xdr:col>
      <xdr:colOff>1019735</xdr:colOff>
      <xdr:row>6</xdr:row>
      <xdr:rowOff>130660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757B4A4-1F26-C34E-E1F9-0463D70A1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87706" y="2517513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8</xdr:row>
      <xdr:rowOff>651882</xdr:rowOff>
    </xdr:from>
    <xdr:to>
      <xdr:col>4</xdr:col>
      <xdr:colOff>1019735</xdr:colOff>
      <xdr:row>10</xdr:row>
      <xdr:rowOff>125205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16D1672-579A-FD82-7D65-D63EACD47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87706" y="5470411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F91-5AC1-4039-B337-EC16258B12DD}">
  <dimension ref="A2:L16"/>
  <sheetViews>
    <sheetView zoomScale="142" zoomScaleNormal="142" workbookViewId="0">
      <selection activeCell="C3" sqref="C3:K4"/>
    </sheetView>
  </sheetViews>
  <sheetFormatPr defaultRowHeight="15" x14ac:dyDescent="0.25"/>
  <sheetData>
    <row r="2" spans="1:12" ht="15.75" thickBot="1" x14ac:dyDescent="0.3"/>
    <row r="3" spans="1:12" ht="15" customHeight="1" x14ac:dyDescent="0.25">
      <c r="C3" s="30" t="s">
        <v>0</v>
      </c>
      <c r="D3" s="31"/>
      <c r="E3" s="31"/>
      <c r="F3" s="31"/>
      <c r="G3" s="31"/>
      <c r="H3" s="31"/>
      <c r="I3" s="31"/>
      <c r="J3" s="31"/>
      <c r="K3" s="32"/>
    </row>
    <row r="4" spans="1:12" ht="15.75" customHeight="1" thickBot="1" x14ac:dyDescent="0.3">
      <c r="C4" s="33"/>
      <c r="D4" s="34"/>
      <c r="E4" s="34"/>
      <c r="F4" s="34"/>
      <c r="G4" s="34"/>
      <c r="H4" s="34"/>
      <c r="I4" s="34"/>
      <c r="J4" s="34"/>
      <c r="K4" s="35"/>
    </row>
    <row r="5" spans="1:12" ht="15.75" thickBot="1" x14ac:dyDescent="0.3"/>
    <row r="6" spans="1:12" x14ac:dyDescent="0.25">
      <c r="F6" s="36" t="s">
        <v>1</v>
      </c>
      <c r="G6" s="37"/>
      <c r="H6" s="38"/>
    </row>
    <row r="7" spans="1:12" ht="15.75" thickBot="1" x14ac:dyDescent="0.3">
      <c r="F7" s="39"/>
      <c r="G7" s="40"/>
      <c r="H7" s="41"/>
    </row>
    <row r="8" spans="1:12" ht="15.75" thickBot="1" x14ac:dyDescent="0.3"/>
    <row r="9" spans="1:12" x14ac:dyDescent="0.25">
      <c r="B9" s="36" t="s">
        <v>37</v>
      </c>
      <c r="C9" s="37"/>
      <c r="D9" s="38"/>
      <c r="F9" s="36" t="s">
        <v>2</v>
      </c>
      <c r="G9" s="37"/>
      <c r="H9" s="38"/>
      <c r="J9" s="36" t="s">
        <v>3</v>
      </c>
      <c r="K9" s="37"/>
      <c r="L9" s="38"/>
    </row>
    <row r="10" spans="1:12" ht="15.75" thickBot="1" x14ac:dyDescent="0.3">
      <c r="B10" s="39"/>
      <c r="C10" s="40"/>
      <c r="D10" s="41"/>
      <c r="F10" s="39"/>
      <c r="G10" s="40"/>
      <c r="H10" s="41"/>
      <c r="J10" s="39"/>
      <c r="K10" s="40"/>
      <c r="L10" s="41"/>
    </row>
    <row r="12" spans="1:12" x14ac:dyDescent="0.25">
      <c r="J12" s="19"/>
      <c r="K12" s="19"/>
      <c r="L12" s="19"/>
    </row>
    <row r="13" spans="1:12" x14ac:dyDescent="0.25">
      <c r="B13" s="19"/>
      <c r="C13" s="19"/>
      <c r="D13" s="19"/>
      <c r="F13" s="19"/>
      <c r="G13" s="19"/>
      <c r="H13" s="19"/>
      <c r="J13" s="19"/>
      <c r="K13" s="19"/>
      <c r="L13" s="19"/>
    </row>
    <row r="14" spans="1:12" x14ac:dyDescent="0.25">
      <c r="B14" s="19"/>
      <c r="C14" s="19"/>
      <c r="D14" s="19"/>
      <c r="F14" s="19"/>
      <c r="G14" s="19"/>
      <c r="H14" s="19"/>
      <c r="J14" s="19"/>
      <c r="K14" s="19"/>
      <c r="L14" s="19"/>
    </row>
    <row r="15" spans="1:12" ht="15.75" thickBot="1" x14ac:dyDescent="0.3">
      <c r="A15" s="29" t="s">
        <v>4</v>
      </c>
      <c r="B15" s="29"/>
      <c r="C15" s="29"/>
      <c r="D15" s="29"/>
      <c r="E15" s="29"/>
      <c r="F15" s="29"/>
      <c r="G15" s="29"/>
      <c r="H15" s="29"/>
    </row>
    <row r="16" spans="1:12" ht="15.75" thickTop="1" x14ac:dyDescent="0.25"/>
  </sheetData>
  <mergeCells count="6">
    <mergeCell ref="A15:H15"/>
    <mergeCell ref="C3:K4"/>
    <mergeCell ref="F9:H10"/>
    <mergeCell ref="B9:D10"/>
    <mergeCell ref="J9:L10"/>
    <mergeCell ref="F6:H7"/>
  </mergeCells>
  <hyperlinks>
    <hyperlink ref="B9:D10" location="Отбори!A1" display="Отбори" xr:uid="{770D2F7F-438D-49B1-8328-1F15794B4338}"/>
    <hyperlink ref="F6:H7" location="Схема!M29" display="Схема" xr:uid="{34DD6F2C-8B9E-42EB-A5D7-C65B014342E9}"/>
    <hyperlink ref="F9:H10" location="Резултати!A1" display="Резултати" xr:uid="{AB8F299E-3F0B-49D1-8110-F5065D186EDC}"/>
    <hyperlink ref="J9:L10" location="Класиране!A1" display="Класиране" xr:uid="{B4AF4C2D-9DC1-4494-BFEE-341A73652BA6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2165-1B12-493C-BAD9-F566E09BFA26}">
  <dimension ref="C3:X55"/>
  <sheetViews>
    <sheetView tabSelected="1" zoomScale="130" zoomScaleNormal="130" workbookViewId="0">
      <selection activeCell="C3" sqref="C3"/>
    </sheetView>
  </sheetViews>
  <sheetFormatPr defaultRowHeight="15" x14ac:dyDescent="0.25"/>
  <sheetData>
    <row r="3" spans="3:19" ht="15.75" thickBot="1" x14ac:dyDescent="0.3"/>
    <row r="4" spans="3:19" x14ac:dyDescent="0.25">
      <c r="C4" s="48"/>
      <c r="D4" s="49" t="str">
        <f>Програма!F7</f>
        <v>САЩ</v>
      </c>
      <c r="E4" s="49"/>
      <c r="F4" s="50">
        <f>Резултати!G5</f>
        <v>3</v>
      </c>
    </row>
    <row r="5" spans="3:19" ht="15.75" thickBot="1" x14ac:dyDescent="0.3">
      <c r="C5" s="42"/>
      <c r="D5" s="44"/>
      <c r="E5" s="44"/>
      <c r="F5" s="46"/>
      <c r="G5" s="3"/>
    </row>
    <row r="6" spans="3:19" ht="16.5" thickTop="1" thickBot="1" x14ac:dyDescent="0.3">
      <c r="C6" s="42"/>
      <c r="D6" s="44" t="str">
        <f>Програма!H7</f>
        <v>Турция</v>
      </c>
      <c r="E6" s="44"/>
      <c r="F6" s="46">
        <f>Резултати!G6</f>
        <v>2</v>
      </c>
      <c r="G6" s="1"/>
      <c r="H6" s="4"/>
    </row>
    <row r="7" spans="3:19" ht="15.75" thickBot="1" x14ac:dyDescent="0.3">
      <c r="C7" s="43"/>
      <c r="D7" s="45"/>
      <c r="E7" s="45"/>
      <c r="F7" s="47"/>
      <c r="G7" s="2"/>
      <c r="I7" s="48"/>
      <c r="J7" s="49" t="str">
        <f>IF(F4=3,D4,IF(F6=3,D6,"-"))</f>
        <v>САЩ</v>
      </c>
      <c r="K7" s="49"/>
      <c r="L7" s="50">
        <f>Резултати!G30</f>
        <v>2</v>
      </c>
    </row>
    <row r="8" spans="3:19" ht="15.75" thickBot="1" x14ac:dyDescent="0.3">
      <c r="H8" s="5"/>
      <c r="I8" s="42"/>
      <c r="J8" s="44"/>
      <c r="K8" s="44"/>
      <c r="L8" s="46"/>
    </row>
    <row r="9" spans="3:19" ht="16.5" thickTop="1" thickBot="1" x14ac:dyDescent="0.3">
      <c r="H9" s="6"/>
      <c r="I9" s="42"/>
      <c r="J9" s="44" t="str">
        <f>IF(F10=3,D10,IF(F12=3,D12,"-"))</f>
        <v>Полша</v>
      </c>
      <c r="K9" s="44"/>
      <c r="L9" s="46">
        <f>Резултати!G29</f>
        <v>3</v>
      </c>
      <c r="M9" s="8"/>
    </row>
    <row r="10" spans="3:19" ht="15.75" thickBot="1" x14ac:dyDescent="0.3">
      <c r="C10" s="48"/>
      <c r="D10" s="49" t="str">
        <f>Резултати!E9</f>
        <v>Полша</v>
      </c>
      <c r="E10" s="49"/>
      <c r="F10" s="50">
        <f>Резултати!G9</f>
        <v>3</v>
      </c>
      <c r="H10" s="5"/>
      <c r="I10" s="43"/>
      <c r="J10" s="45"/>
      <c r="K10" s="45"/>
      <c r="L10" s="47"/>
      <c r="M10" s="9"/>
    </row>
    <row r="11" spans="3:19" ht="15.75" thickBot="1" x14ac:dyDescent="0.3">
      <c r="C11" s="42"/>
      <c r="D11" s="44"/>
      <c r="E11" s="44"/>
      <c r="F11" s="46"/>
      <c r="G11" s="3"/>
      <c r="H11" s="4"/>
      <c r="M11" s="9"/>
    </row>
    <row r="12" spans="3:19" ht="15.75" thickTop="1" x14ac:dyDescent="0.25">
      <c r="C12" s="42"/>
      <c r="D12" s="44" t="str">
        <f>Резултати!E10</f>
        <v>Тунис</v>
      </c>
      <c r="E12" s="44"/>
      <c r="F12" s="46">
        <f>Резултати!G10</f>
        <v>0</v>
      </c>
      <c r="M12" s="9"/>
    </row>
    <row r="13" spans="3:19" ht="15.75" thickBot="1" x14ac:dyDescent="0.3">
      <c r="C13" s="43"/>
      <c r="D13" s="45"/>
      <c r="E13" s="45"/>
      <c r="F13" s="47"/>
      <c r="M13" s="9"/>
    </row>
    <row r="14" spans="3:19" x14ac:dyDescent="0.25">
      <c r="M14" s="9"/>
      <c r="O14" s="48"/>
      <c r="P14" s="49" t="str">
        <f>IF(L7=3,J7,IF(L9=3,J9,"-"))</f>
        <v>Полша</v>
      </c>
      <c r="Q14" s="49"/>
      <c r="R14" s="50">
        <f>Резултати!N37</f>
        <v>3</v>
      </c>
    </row>
    <row r="15" spans="3:19" ht="15.75" thickBot="1" x14ac:dyDescent="0.3">
      <c r="M15" s="9"/>
      <c r="N15" s="11"/>
      <c r="O15" s="42"/>
      <c r="P15" s="44"/>
      <c r="Q15" s="44"/>
      <c r="R15" s="46"/>
    </row>
    <row r="16" spans="3:19" ht="15.75" thickTop="1" x14ac:dyDescent="0.25">
      <c r="M16" s="9"/>
      <c r="O16" s="42"/>
      <c r="P16" s="44" t="str">
        <f>IF(L21=3,J21,IF(L23=3,J23,"-"))</f>
        <v>Бразилия</v>
      </c>
      <c r="Q16" s="44"/>
      <c r="R16" s="46">
        <f>Резултати!N38</f>
        <v>2</v>
      </c>
      <c r="S16" s="8"/>
    </row>
    <row r="17" spans="3:24" ht="15.75" thickBot="1" x14ac:dyDescent="0.3">
      <c r="M17" s="9"/>
      <c r="O17" s="43"/>
      <c r="P17" s="45"/>
      <c r="Q17" s="45"/>
      <c r="R17" s="47"/>
      <c r="S17" s="9"/>
    </row>
    <row r="18" spans="3:24" x14ac:dyDescent="0.25">
      <c r="C18" s="48"/>
      <c r="D18" s="49" t="str">
        <f>Резултати!E13</f>
        <v>Сърбия</v>
      </c>
      <c r="E18" s="49"/>
      <c r="F18" s="50">
        <f>Резултати!G13</f>
        <v>0</v>
      </c>
      <c r="M18" s="9"/>
      <c r="S18" s="9"/>
    </row>
    <row r="19" spans="3:24" ht="15.75" thickBot="1" x14ac:dyDescent="0.3">
      <c r="C19" s="42"/>
      <c r="D19" s="44"/>
      <c r="E19" s="44"/>
      <c r="F19" s="46"/>
      <c r="G19" s="3"/>
      <c r="M19" s="9"/>
      <c r="S19" s="9"/>
    </row>
    <row r="20" spans="3:24" ht="16.5" thickTop="1" thickBot="1" x14ac:dyDescent="0.3">
      <c r="C20" s="42"/>
      <c r="D20" s="44" t="str">
        <f>Резултати!E14</f>
        <v>Аржентина</v>
      </c>
      <c r="E20" s="44"/>
      <c r="F20" s="46">
        <f>Резултати!G14</f>
        <v>3</v>
      </c>
      <c r="G20" s="1"/>
      <c r="H20" s="4"/>
      <c r="M20" s="9"/>
      <c r="S20" s="9"/>
    </row>
    <row r="21" spans="3:24" ht="15.75" thickBot="1" x14ac:dyDescent="0.3">
      <c r="C21" s="43"/>
      <c r="D21" s="45"/>
      <c r="E21" s="45"/>
      <c r="F21" s="47"/>
      <c r="G21" s="2"/>
      <c r="I21" s="48"/>
      <c r="J21" s="49" t="str">
        <f>IF(F18=3,D18,IF(F20=3,D20,"-"))</f>
        <v>Аржентина</v>
      </c>
      <c r="K21" s="49"/>
      <c r="L21" s="50">
        <f>Резултати!G25</f>
        <v>1</v>
      </c>
      <c r="M21" s="9"/>
      <c r="S21" s="9"/>
    </row>
    <row r="22" spans="3:24" ht="15.75" thickBot="1" x14ac:dyDescent="0.3">
      <c r="H22" s="5"/>
      <c r="I22" s="42"/>
      <c r="J22" s="44"/>
      <c r="K22" s="44"/>
      <c r="L22" s="46"/>
      <c r="M22" s="10"/>
      <c r="S22" s="9"/>
    </row>
    <row r="23" spans="3:24" ht="16.5" thickTop="1" thickBot="1" x14ac:dyDescent="0.3">
      <c r="H23" s="6"/>
      <c r="I23" s="42"/>
      <c r="J23" s="44" t="str">
        <f>IF(F24=3,D24,IF(F26=3,D26,"-"))</f>
        <v>Бразилия</v>
      </c>
      <c r="K23" s="44"/>
      <c r="L23" s="46">
        <f>Резултати!G26</f>
        <v>3</v>
      </c>
      <c r="M23" s="7"/>
      <c r="S23" s="9"/>
    </row>
    <row r="24" spans="3:24" ht="15.75" thickBot="1" x14ac:dyDescent="0.3">
      <c r="C24" s="48"/>
      <c r="D24" s="49" t="str">
        <f>Резултати!E17</f>
        <v>Бразилия</v>
      </c>
      <c r="E24" s="49"/>
      <c r="F24" s="50">
        <f>Резултати!G17</f>
        <v>3</v>
      </c>
      <c r="H24" s="5"/>
      <c r="I24" s="43"/>
      <c r="J24" s="45"/>
      <c r="K24" s="45"/>
      <c r="L24" s="47"/>
      <c r="S24" s="9"/>
      <c r="U24" s="48"/>
      <c r="V24" s="49" t="str">
        <f>IF(R14=3,P14,IF(R16=3,P16,"-"))</f>
        <v>Полша</v>
      </c>
      <c r="W24" s="49"/>
      <c r="X24" s="50"/>
    </row>
    <row r="25" spans="3:24" ht="15.75" thickBot="1" x14ac:dyDescent="0.3">
      <c r="C25" s="42"/>
      <c r="D25" s="44"/>
      <c r="E25" s="44"/>
      <c r="F25" s="46"/>
      <c r="G25" s="3"/>
      <c r="H25" s="4"/>
      <c r="S25" s="9"/>
      <c r="T25" s="12"/>
      <c r="U25" s="42"/>
      <c r="V25" s="44"/>
      <c r="W25" s="44"/>
      <c r="X25" s="46"/>
    </row>
    <row r="26" spans="3:24" ht="15.75" thickTop="1" x14ac:dyDescent="0.25">
      <c r="C26" s="42"/>
      <c r="D26" s="44" t="str">
        <f>Резултати!E18</f>
        <v>Иран</v>
      </c>
      <c r="E26" s="44"/>
      <c r="F26" s="46">
        <f>Резултати!G18</f>
        <v>0</v>
      </c>
      <c r="S26" s="9"/>
      <c r="U26" s="42"/>
      <c r="V26" s="44" t="str">
        <f>IF(R42=3,P42,IF(R44=3,P44,"-"))</f>
        <v>Италия</v>
      </c>
      <c r="W26" s="44"/>
      <c r="X26" s="46"/>
    </row>
    <row r="27" spans="3:24" ht="15.75" thickBot="1" x14ac:dyDescent="0.3">
      <c r="C27" s="43"/>
      <c r="D27" s="45"/>
      <c r="E27" s="45"/>
      <c r="F27" s="47"/>
      <c r="S27" s="9"/>
      <c r="U27" s="43"/>
      <c r="V27" s="45"/>
      <c r="W27" s="45"/>
      <c r="X27" s="47"/>
    </row>
    <row r="28" spans="3:24" x14ac:dyDescent="0.25">
      <c r="S28" s="9"/>
    </row>
    <row r="29" spans="3:24" x14ac:dyDescent="0.25">
      <c r="S29" s="9"/>
      <c r="T29" s="4"/>
      <c r="U29" s="51" t="s">
        <v>5</v>
      </c>
      <c r="V29" s="51"/>
      <c r="W29" s="51"/>
      <c r="X29" s="51"/>
    </row>
    <row r="30" spans="3:24" x14ac:dyDescent="0.25">
      <c r="S30" s="9"/>
      <c r="T30" s="4"/>
      <c r="U30" s="51"/>
      <c r="V30" s="51"/>
      <c r="W30" s="51"/>
      <c r="X30" s="51"/>
    </row>
    <row r="31" spans="3:24" ht="15.75" thickBot="1" x14ac:dyDescent="0.3">
      <c r="S31" s="9"/>
    </row>
    <row r="32" spans="3:24" x14ac:dyDescent="0.25">
      <c r="C32" s="48"/>
      <c r="D32" s="49" t="str">
        <f>Резултати!S5</f>
        <v>Словения</v>
      </c>
      <c r="E32" s="49"/>
      <c r="F32" s="50">
        <f>Резултати!U5</f>
        <v>3</v>
      </c>
      <c r="S32" s="9"/>
      <c r="U32" s="48"/>
      <c r="V32" s="49" t="str">
        <f>IF(AND(R14=0,R16=0),"-",IF(R14&lt;3,P14,IF(R16&lt;3,P16,"-")))</f>
        <v>Бразилия</v>
      </c>
      <c r="W32" s="49"/>
      <c r="X32" s="50"/>
    </row>
    <row r="33" spans="3:24" ht="15.75" thickBot="1" x14ac:dyDescent="0.3">
      <c r="C33" s="42"/>
      <c r="D33" s="44"/>
      <c r="E33" s="44"/>
      <c r="F33" s="46"/>
      <c r="G33" s="3"/>
      <c r="S33" s="9"/>
      <c r="U33" s="42"/>
      <c r="V33" s="44"/>
      <c r="W33" s="44"/>
      <c r="X33" s="46"/>
    </row>
    <row r="34" spans="3:24" ht="16.5" thickTop="1" thickBot="1" x14ac:dyDescent="0.3">
      <c r="C34" s="42"/>
      <c r="D34" s="44" t="str">
        <f>Резултати!S6</f>
        <v>Германия</v>
      </c>
      <c r="E34" s="44"/>
      <c r="F34" s="46">
        <f>Резултати!U6</f>
        <v>1</v>
      </c>
      <c r="G34" s="1"/>
      <c r="H34" s="4"/>
      <c r="S34" s="9"/>
      <c r="U34" s="42"/>
      <c r="V34" s="44" t="str">
        <f>IF(AND(R42=0,R44=0),"-",IF(R42&lt;3,P42,IF(R44&lt;3,P44,"-")))</f>
        <v>Словения</v>
      </c>
      <c r="W34" s="44"/>
      <c r="X34" s="46"/>
    </row>
    <row r="35" spans="3:24" ht="15.75" thickBot="1" x14ac:dyDescent="0.3">
      <c r="C35" s="43"/>
      <c r="D35" s="45"/>
      <c r="E35" s="45"/>
      <c r="F35" s="47"/>
      <c r="G35" s="2"/>
      <c r="I35" s="48"/>
      <c r="J35" s="49" t="str">
        <f>IF(F32=3,D32,IF(F34=3,D34,"-"))</f>
        <v>Словения</v>
      </c>
      <c r="K35" s="49"/>
      <c r="L35" s="50">
        <f>Резултати!U25</f>
        <v>3</v>
      </c>
      <c r="S35" s="9"/>
      <c r="U35" s="43"/>
      <c r="V35" s="45"/>
      <c r="W35" s="45"/>
      <c r="X35" s="47"/>
    </row>
    <row r="36" spans="3:24" ht="15.75" thickBot="1" x14ac:dyDescent="0.3">
      <c r="H36" s="5"/>
      <c r="I36" s="42"/>
      <c r="J36" s="44"/>
      <c r="K36" s="44"/>
      <c r="L36" s="46"/>
      <c r="S36" s="9"/>
    </row>
    <row r="37" spans="3:24" ht="16.5" thickTop="1" thickBot="1" x14ac:dyDescent="0.3">
      <c r="H37" s="6"/>
      <c r="I37" s="42"/>
      <c r="J37" s="44" t="str">
        <f>IF(F38=3,D38,IF(F40=3,D40,"-"))</f>
        <v>Украйна</v>
      </c>
      <c r="K37" s="44"/>
      <c r="L37" s="46">
        <f>Резултати!U26</f>
        <v>1</v>
      </c>
      <c r="M37" s="8"/>
      <c r="S37" s="9"/>
    </row>
    <row r="38" spans="3:24" ht="15.75" thickBot="1" x14ac:dyDescent="0.3">
      <c r="C38" s="48"/>
      <c r="D38" s="49" t="str">
        <f>Резултати!S13</f>
        <v>Нидерландия</v>
      </c>
      <c r="E38" s="49"/>
      <c r="F38" s="50">
        <f>Резултати!U13</f>
        <v>0</v>
      </c>
      <c r="H38" s="5"/>
      <c r="I38" s="43"/>
      <c r="J38" s="45"/>
      <c r="K38" s="45"/>
      <c r="L38" s="47"/>
      <c r="M38" s="9"/>
      <c r="S38" s="9"/>
    </row>
    <row r="39" spans="3:24" ht="15.75" thickBot="1" x14ac:dyDescent="0.3">
      <c r="C39" s="42"/>
      <c r="D39" s="44"/>
      <c r="E39" s="44"/>
      <c r="F39" s="46"/>
      <c r="G39" s="3"/>
      <c r="H39" s="4"/>
      <c r="M39" s="9"/>
      <c r="S39" s="9"/>
    </row>
    <row r="40" spans="3:24" ht="15.75" thickTop="1" x14ac:dyDescent="0.25">
      <c r="C40" s="42"/>
      <c r="D40" s="44" t="str">
        <f>Резултати!S14</f>
        <v>Украйна</v>
      </c>
      <c r="E40" s="44"/>
      <c r="F40" s="46">
        <f>Резултати!U14</f>
        <v>3</v>
      </c>
      <c r="M40" s="9"/>
      <c r="S40" s="9"/>
    </row>
    <row r="41" spans="3:24" ht="15.75" thickBot="1" x14ac:dyDescent="0.3">
      <c r="C41" s="43"/>
      <c r="D41" s="45"/>
      <c r="E41" s="45"/>
      <c r="F41" s="47"/>
      <c r="M41" s="9"/>
      <c r="S41" s="9"/>
    </row>
    <row r="42" spans="3:24" x14ac:dyDescent="0.25">
      <c r="M42" s="9"/>
      <c r="O42" s="48"/>
      <c r="P42" s="49" t="str">
        <f>IF(L35=3,J35,IF(L37=3,J37,"-"))</f>
        <v>Словения</v>
      </c>
      <c r="Q42" s="49"/>
      <c r="R42" s="50">
        <f>Резултати!N42</f>
        <v>0</v>
      </c>
      <c r="S42" s="9"/>
    </row>
    <row r="43" spans="3:24" ht="15.75" thickBot="1" x14ac:dyDescent="0.3">
      <c r="M43" s="9"/>
      <c r="N43" s="11"/>
      <c r="O43" s="42"/>
      <c r="P43" s="44"/>
      <c r="Q43" s="44"/>
      <c r="R43" s="46"/>
      <c r="S43" s="10"/>
    </row>
    <row r="44" spans="3:24" ht="15.75" thickTop="1" x14ac:dyDescent="0.25">
      <c r="M44" s="9"/>
      <c r="O44" s="42"/>
      <c r="P44" s="44" t="str">
        <f>IF(L49=3,J49,IF(L51=3,J51,"-"))</f>
        <v>Италия</v>
      </c>
      <c r="Q44" s="44"/>
      <c r="R44" s="46">
        <f>Резултати!N41</f>
        <v>3</v>
      </c>
      <c r="S44" s="7"/>
    </row>
    <row r="45" spans="3:24" ht="15.75" thickBot="1" x14ac:dyDescent="0.3">
      <c r="M45" s="9"/>
      <c r="O45" s="43"/>
      <c r="P45" s="45"/>
      <c r="Q45" s="45"/>
      <c r="R45" s="47"/>
    </row>
    <row r="46" spans="3:24" x14ac:dyDescent="0.25">
      <c r="C46" s="48"/>
      <c r="D46" s="49" t="str">
        <f>Резултати!S9</f>
        <v>Италия</v>
      </c>
      <c r="E46" s="49"/>
      <c r="F46" s="50">
        <f>Резултати!U9</f>
        <v>3</v>
      </c>
      <c r="M46" s="9"/>
    </row>
    <row r="47" spans="3:24" ht="15.75" thickBot="1" x14ac:dyDescent="0.3">
      <c r="C47" s="42"/>
      <c r="D47" s="44"/>
      <c r="E47" s="44"/>
      <c r="F47" s="46"/>
      <c r="G47" s="3"/>
      <c r="M47" s="9"/>
    </row>
    <row r="48" spans="3:24" ht="16.5" thickTop="1" thickBot="1" x14ac:dyDescent="0.3">
      <c r="C48" s="42"/>
      <c r="D48" s="44" t="str">
        <f>Резултати!S10</f>
        <v>Куба</v>
      </c>
      <c r="E48" s="44"/>
      <c r="F48" s="46">
        <f>Резултати!U10</f>
        <v>1</v>
      </c>
      <c r="G48" s="1"/>
      <c r="H48" s="4"/>
      <c r="M48" s="9"/>
    </row>
    <row r="49" spans="3:13" ht="15.75" thickBot="1" x14ac:dyDescent="0.3">
      <c r="C49" s="43"/>
      <c r="D49" s="45"/>
      <c r="E49" s="45"/>
      <c r="F49" s="47"/>
      <c r="G49" s="2"/>
      <c r="I49" s="48"/>
      <c r="J49" s="49" t="str">
        <f>IF(F46=3,D46,IF(F48=3,D48,"-"))</f>
        <v>Италия</v>
      </c>
      <c r="K49" s="49"/>
      <c r="L49" s="50">
        <f>Резултати!U29</f>
        <v>3</v>
      </c>
      <c r="M49" s="9"/>
    </row>
    <row r="50" spans="3:13" ht="15.75" thickBot="1" x14ac:dyDescent="0.3">
      <c r="H50" s="5"/>
      <c r="I50" s="42"/>
      <c r="J50" s="44"/>
      <c r="K50" s="44"/>
      <c r="L50" s="46"/>
      <c r="M50" s="10"/>
    </row>
    <row r="51" spans="3:13" ht="16.5" thickTop="1" thickBot="1" x14ac:dyDescent="0.3">
      <c r="H51" s="6"/>
      <c r="I51" s="42"/>
      <c r="J51" s="44" t="str">
        <f>IF(F52=3,D52,IF(F54=3,D54,"-"))</f>
        <v>Франия</v>
      </c>
      <c r="K51" s="44"/>
      <c r="L51" s="46">
        <f>Резултати!U30</f>
        <v>2</v>
      </c>
      <c r="M51" s="7"/>
    </row>
    <row r="52" spans="3:13" ht="15.75" thickBot="1" x14ac:dyDescent="0.3">
      <c r="C52" s="48"/>
      <c r="D52" s="49" t="str">
        <f>Резултати!S17</f>
        <v>Франия</v>
      </c>
      <c r="E52" s="49"/>
      <c r="F52" s="50">
        <f>Резултати!U17</f>
        <v>3</v>
      </c>
      <c r="H52" s="5"/>
      <c r="I52" s="43"/>
      <c r="J52" s="45"/>
      <c r="K52" s="45"/>
      <c r="L52" s="47"/>
    </row>
    <row r="53" spans="3:13" ht="15.75" thickBot="1" x14ac:dyDescent="0.3">
      <c r="C53" s="42"/>
      <c r="D53" s="44"/>
      <c r="E53" s="44"/>
      <c r="F53" s="46"/>
      <c r="G53" s="3"/>
      <c r="H53" s="4"/>
    </row>
    <row r="54" spans="3:13" ht="15.75" thickTop="1" x14ac:dyDescent="0.25">
      <c r="C54" s="42"/>
      <c r="D54" s="44" t="str">
        <f>Резултати!S18</f>
        <v>Япония</v>
      </c>
      <c r="E54" s="44"/>
      <c r="F54" s="46">
        <f>Резултати!U18</f>
        <v>2</v>
      </c>
    </row>
    <row r="55" spans="3:13" ht="15.75" thickBot="1" x14ac:dyDescent="0.3">
      <c r="C55" s="43"/>
      <c r="D55" s="45"/>
      <c r="E55" s="45"/>
      <c r="F55" s="47"/>
    </row>
  </sheetData>
  <mergeCells count="97">
    <mergeCell ref="P44:Q45"/>
    <mergeCell ref="P42:Q43"/>
    <mergeCell ref="U29:X30"/>
    <mergeCell ref="X26:X27"/>
    <mergeCell ref="X24:X25"/>
    <mergeCell ref="V26:W27"/>
    <mergeCell ref="V24:W25"/>
    <mergeCell ref="U26:U27"/>
    <mergeCell ref="U24:U25"/>
    <mergeCell ref="X34:X35"/>
    <mergeCell ref="X32:X33"/>
    <mergeCell ref="V34:W35"/>
    <mergeCell ref="V32:W33"/>
    <mergeCell ref="U34:U35"/>
    <mergeCell ref="U32:U33"/>
    <mergeCell ref="O42:O43"/>
    <mergeCell ref="O44:O45"/>
    <mergeCell ref="R44:R45"/>
    <mergeCell ref="R42:R43"/>
    <mergeCell ref="C54:C55"/>
    <mergeCell ref="D54:E55"/>
    <mergeCell ref="F54:F55"/>
    <mergeCell ref="I51:I52"/>
    <mergeCell ref="J51:K52"/>
    <mergeCell ref="L51:L52"/>
    <mergeCell ref="C52:C53"/>
    <mergeCell ref="D52:E53"/>
    <mergeCell ref="F52:F53"/>
    <mergeCell ref="C48:C49"/>
    <mergeCell ref="D48:E49"/>
    <mergeCell ref="F48:F49"/>
    <mergeCell ref="O14:O15"/>
    <mergeCell ref="P14:Q15"/>
    <mergeCell ref="R14:R15"/>
    <mergeCell ref="O16:O17"/>
    <mergeCell ref="P16:Q17"/>
    <mergeCell ref="R16:R17"/>
    <mergeCell ref="I49:I50"/>
    <mergeCell ref="J49:K50"/>
    <mergeCell ref="L49:L50"/>
    <mergeCell ref="C40:C41"/>
    <mergeCell ref="D40:E41"/>
    <mergeCell ref="F40:F41"/>
    <mergeCell ref="C46:C47"/>
    <mergeCell ref="D46:E47"/>
    <mergeCell ref="F46:F47"/>
    <mergeCell ref="I37:I38"/>
    <mergeCell ref="J37:K38"/>
    <mergeCell ref="L37:L38"/>
    <mergeCell ref="L35:L36"/>
    <mergeCell ref="C38:C39"/>
    <mergeCell ref="D38:E39"/>
    <mergeCell ref="F38:F39"/>
    <mergeCell ref="C34:C35"/>
    <mergeCell ref="D34:E35"/>
    <mergeCell ref="F34:F35"/>
    <mergeCell ref="I35:I36"/>
    <mergeCell ref="J35:K36"/>
    <mergeCell ref="C32:C33"/>
    <mergeCell ref="D32:E33"/>
    <mergeCell ref="F32:F33"/>
    <mergeCell ref="L23:L24"/>
    <mergeCell ref="L7:L8"/>
    <mergeCell ref="L9:L10"/>
    <mergeCell ref="C18:C19"/>
    <mergeCell ref="D18:E19"/>
    <mergeCell ref="F18:F19"/>
    <mergeCell ref="F10:F11"/>
    <mergeCell ref="F12:F13"/>
    <mergeCell ref="I7:I8"/>
    <mergeCell ref="I9:I10"/>
    <mergeCell ref="J7:K8"/>
    <mergeCell ref="I23:I24"/>
    <mergeCell ref="J23:K24"/>
    <mergeCell ref="I21:I22"/>
    <mergeCell ref="J21:K22"/>
    <mergeCell ref="C12:C13"/>
    <mergeCell ref="L21:L22"/>
    <mergeCell ref="C6:C7"/>
    <mergeCell ref="C10:C11"/>
    <mergeCell ref="J9:K10"/>
    <mergeCell ref="C26:C27"/>
    <mergeCell ref="D26:E27"/>
    <mergeCell ref="F26:F27"/>
    <mergeCell ref="C4:C5"/>
    <mergeCell ref="C20:C21"/>
    <mergeCell ref="D20:E21"/>
    <mergeCell ref="D4:E5"/>
    <mergeCell ref="D6:E7"/>
    <mergeCell ref="F20:F21"/>
    <mergeCell ref="C24:C25"/>
    <mergeCell ref="D24:E25"/>
    <mergeCell ref="F24:F25"/>
    <mergeCell ref="D10:E11"/>
    <mergeCell ref="D12:E13"/>
    <mergeCell ref="F4:F5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1037-F6D1-4FFB-8D27-338E2BE436E2}">
  <dimension ref="A2:W35"/>
  <sheetViews>
    <sheetView zoomScale="105" zoomScaleNormal="136" workbookViewId="0">
      <selection activeCell="T7" sqref="T7:U10"/>
    </sheetView>
  </sheetViews>
  <sheetFormatPr defaultRowHeight="15" x14ac:dyDescent="0.25"/>
  <sheetData>
    <row r="2" spans="1:23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23" ht="15" customHeight="1" x14ac:dyDescent="0.25">
      <c r="A3" s="55" t="s">
        <v>66</v>
      </c>
      <c r="B3" s="55"/>
      <c r="C3" s="55"/>
      <c r="D3" s="55"/>
      <c r="E3" s="55"/>
      <c r="F3" s="55"/>
      <c r="G3" s="55"/>
      <c r="H3" s="55"/>
      <c r="I3" s="55"/>
      <c r="J3" s="14"/>
      <c r="K3" s="14"/>
      <c r="M3" s="55" t="s">
        <v>67</v>
      </c>
      <c r="N3" s="55"/>
      <c r="O3" s="55"/>
      <c r="P3" s="55"/>
      <c r="Q3" s="55"/>
      <c r="R3" s="55"/>
      <c r="S3" s="55"/>
      <c r="T3" s="55"/>
      <c r="U3" s="55"/>
    </row>
    <row r="4" spans="1:23" ht="15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M4" s="55"/>
      <c r="N4" s="55"/>
      <c r="O4" s="55"/>
      <c r="P4" s="55"/>
      <c r="Q4" s="55"/>
      <c r="R4" s="55"/>
      <c r="S4" s="55"/>
      <c r="T4" s="55"/>
      <c r="U4" s="55"/>
      <c r="W4" s="24" t="s">
        <v>68</v>
      </c>
    </row>
    <row r="5" spans="1:23" x14ac:dyDescent="0.25">
      <c r="A5" s="13"/>
      <c r="B5" s="13"/>
      <c r="N5" s="13"/>
    </row>
    <row r="6" spans="1:23" x14ac:dyDescent="0.25">
      <c r="A6" s="21" t="s">
        <v>44</v>
      </c>
      <c r="B6" s="52" t="s">
        <v>40</v>
      </c>
      <c r="C6" s="52"/>
      <c r="D6" s="44" t="s">
        <v>41</v>
      </c>
      <c r="E6" s="44"/>
      <c r="F6" s="44" t="s">
        <v>38</v>
      </c>
      <c r="G6" s="44"/>
      <c r="H6" s="44" t="s">
        <v>39</v>
      </c>
      <c r="I6" s="44"/>
      <c r="M6" s="21" t="s">
        <v>44</v>
      </c>
      <c r="N6" s="52" t="s">
        <v>40</v>
      </c>
      <c r="O6" s="52"/>
      <c r="P6" s="44" t="s">
        <v>41</v>
      </c>
      <c r="Q6" s="44"/>
      <c r="R6" s="44" t="s">
        <v>42</v>
      </c>
      <c r="S6" s="44"/>
      <c r="T6" s="44" t="s">
        <v>43</v>
      </c>
      <c r="U6" s="44"/>
    </row>
    <row r="7" spans="1:23" x14ac:dyDescent="0.25">
      <c r="A7" s="21">
        <v>1</v>
      </c>
      <c r="B7" s="53">
        <v>44808</v>
      </c>
      <c r="C7" s="53"/>
      <c r="D7" s="56">
        <v>0.77083333333333337</v>
      </c>
      <c r="E7" s="56"/>
      <c r="F7" s="44" t="s">
        <v>49</v>
      </c>
      <c r="G7" s="44"/>
      <c r="H7" s="44" t="s">
        <v>50</v>
      </c>
      <c r="I7" s="44"/>
      <c r="M7" s="20">
        <v>1</v>
      </c>
      <c r="N7" s="53">
        <v>44807</v>
      </c>
      <c r="O7" s="53"/>
      <c r="P7" s="54">
        <v>0.77083333333333337</v>
      </c>
      <c r="Q7" s="54"/>
      <c r="R7" s="44" t="s">
        <v>45</v>
      </c>
      <c r="S7" s="44"/>
      <c r="T7" s="44" t="s">
        <v>46</v>
      </c>
      <c r="U7" s="44"/>
    </row>
    <row r="8" spans="1:23" x14ac:dyDescent="0.25">
      <c r="A8" s="21">
        <v>2</v>
      </c>
      <c r="B8" s="53">
        <v>44808</v>
      </c>
      <c r="C8" s="53"/>
      <c r="D8" s="57">
        <v>0.91666666666666663</v>
      </c>
      <c r="E8" s="57"/>
      <c r="F8" s="44" t="s">
        <v>47</v>
      </c>
      <c r="G8" s="44"/>
      <c r="H8" s="44" t="s">
        <v>48</v>
      </c>
      <c r="I8" s="44"/>
      <c r="M8" s="20">
        <v>2</v>
      </c>
      <c r="N8" s="53">
        <v>44807</v>
      </c>
      <c r="O8" s="53"/>
      <c r="P8" s="54">
        <v>0.92708333333333337</v>
      </c>
      <c r="Q8" s="54"/>
      <c r="R8" s="44" t="s">
        <v>57</v>
      </c>
      <c r="S8" s="44"/>
      <c r="T8" s="44" t="s">
        <v>58</v>
      </c>
      <c r="U8" s="44"/>
    </row>
    <row r="9" spans="1:23" x14ac:dyDescent="0.25">
      <c r="A9" s="21">
        <v>3</v>
      </c>
      <c r="B9" s="53">
        <v>44810</v>
      </c>
      <c r="C9" s="53"/>
      <c r="D9" s="57">
        <v>0.77083333333333337</v>
      </c>
      <c r="E9" s="57"/>
      <c r="F9" s="44" t="s">
        <v>51</v>
      </c>
      <c r="G9" s="44"/>
      <c r="H9" s="44" t="s">
        <v>52</v>
      </c>
      <c r="I9" s="44"/>
      <c r="M9" s="20">
        <v>3</v>
      </c>
      <c r="N9" s="53">
        <v>44809</v>
      </c>
      <c r="O9" s="53"/>
      <c r="P9" s="54">
        <v>0.77083333333333337</v>
      </c>
      <c r="Q9" s="54"/>
      <c r="R9" s="44" t="s">
        <v>55</v>
      </c>
      <c r="S9" s="44"/>
      <c r="T9" s="44" t="s">
        <v>56</v>
      </c>
      <c r="U9" s="44"/>
    </row>
    <row r="10" spans="1:23" x14ac:dyDescent="0.25">
      <c r="A10" s="21">
        <v>4</v>
      </c>
      <c r="B10" s="53">
        <v>44810</v>
      </c>
      <c r="C10" s="53"/>
      <c r="D10" s="57">
        <v>0.91666666666666663</v>
      </c>
      <c r="E10" s="57"/>
      <c r="F10" s="44" t="s">
        <v>53</v>
      </c>
      <c r="G10" s="44"/>
      <c r="H10" s="44" t="s">
        <v>54</v>
      </c>
      <c r="I10" s="44"/>
      <c r="M10" s="20">
        <v>4</v>
      </c>
      <c r="N10" s="53">
        <v>44809</v>
      </c>
      <c r="O10" s="53"/>
      <c r="P10" s="54">
        <v>0.91666666666666663</v>
      </c>
      <c r="Q10" s="54"/>
      <c r="R10" s="44" t="s">
        <v>59</v>
      </c>
      <c r="S10" s="44"/>
      <c r="T10" s="44" t="s">
        <v>60</v>
      </c>
      <c r="U10" s="44"/>
    </row>
    <row r="13" spans="1:23" x14ac:dyDescent="0.25">
      <c r="B13" s="22"/>
      <c r="C13" s="22"/>
      <c r="D13" s="23"/>
      <c r="E13" s="23"/>
    </row>
    <row r="14" spans="1:23" x14ac:dyDescent="0.25">
      <c r="A14" s="55" t="s">
        <v>64</v>
      </c>
      <c r="B14" s="55"/>
      <c r="C14" s="55"/>
      <c r="D14" s="55"/>
      <c r="E14" s="55"/>
      <c r="F14" s="55"/>
      <c r="G14" s="55"/>
      <c r="H14" s="55"/>
      <c r="I14" s="55"/>
      <c r="M14" s="55" t="s">
        <v>65</v>
      </c>
      <c r="N14" s="55"/>
      <c r="O14" s="55"/>
      <c r="P14" s="55"/>
      <c r="Q14" s="55"/>
      <c r="R14" s="55"/>
      <c r="S14" s="55"/>
      <c r="T14" s="55"/>
      <c r="U14" s="55"/>
    </row>
    <row r="15" spans="1:23" x14ac:dyDescent="0.25">
      <c r="A15" s="55"/>
      <c r="B15" s="55"/>
      <c r="C15" s="55"/>
      <c r="D15" s="55"/>
      <c r="E15" s="55"/>
      <c r="F15" s="55"/>
      <c r="G15" s="55"/>
      <c r="H15" s="55"/>
      <c r="I15" s="55"/>
      <c r="M15" s="55"/>
      <c r="N15" s="55"/>
      <c r="O15" s="55"/>
      <c r="P15" s="55"/>
      <c r="Q15" s="55"/>
      <c r="R15" s="55"/>
      <c r="S15" s="55"/>
      <c r="T15" s="55"/>
      <c r="U15" s="55"/>
    </row>
    <row r="17" spans="1:21" x14ac:dyDescent="0.25">
      <c r="A17" s="21" t="s">
        <v>44</v>
      </c>
      <c r="B17" s="52" t="s">
        <v>40</v>
      </c>
      <c r="C17" s="52"/>
      <c r="D17" s="44" t="s">
        <v>41</v>
      </c>
      <c r="E17" s="44"/>
      <c r="F17" s="44" t="s">
        <v>38</v>
      </c>
      <c r="G17" s="44"/>
      <c r="H17" s="44" t="s">
        <v>39</v>
      </c>
      <c r="I17" s="44"/>
      <c r="M17" s="21" t="s">
        <v>44</v>
      </c>
      <c r="N17" s="52" t="s">
        <v>40</v>
      </c>
      <c r="O17" s="52"/>
      <c r="P17" s="44" t="s">
        <v>41</v>
      </c>
      <c r="Q17" s="44"/>
      <c r="R17" s="44" t="s">
        <v>38</v>
      </c>
      <c r="S17" s="44"/>
      <c r="T17" s="44" t="s">
        <v>39</v>
      </c>
      <c r="U17" s="44"/>
    </row>
    <row r="18" spans="1:21" x14ac:dyDescent="0.25">
      <c r="A18" s="21">
        <v>1</v>
      </c>
      <c r="B18" s="53">
        <v>44812</v>
      </c>
      <c r="C18" s="53"/>
      <c r="D18" s="54">
        <v>0.77083333333333337</v>
      </c>
      <c r="E18" s="54"/>
      <c r="F18" s="44" t="str">
        <f>IF(Резултати!G13=3,Резултати!E13,IF(Резултати!G14=3,Резултати!E14,"-"))</f>
        <v>Аржентина</v>
      </c>
      <c r="G18" s="44"/>
      <c r="H18" s="44" t="str">
        <f>IF(Резултати!G17=3,Резултати!E17,IF(Резултати!G18=3,Резултати!E18,"-"))</f>
        <v>Бразилия</v>
      </c>
      <c r="I18" s="44"/>
      <c r="M18" s="21">
        <v>1</v>
      </c>
      <c r="N18" s="53">
        <v>44811</v>
      </c>
      <c r="O18" s="53"/>
      <c r="P18" s="54">
        <v>0.91666666666666663</v>
      </c>
      <c r="Q18" s="54"/>
      <c r="R18" s="44" t="str">
        <f>IF(Резултати!U5=3,Резултати!S5,IF(Резултати!U6=3,Резултати!S6,"-"))</f>
        <v>Словения</v>
      </c>
      <c r="S18" s="44"/>
      <c r="T18" s="44" t="str">
        <f>IF(Резултати!U14=3,Резултати!S14,IF(Резултати!U13=3,Резултати!S13,"-"))</f>
        <v>Украйна</v>
      </c>
      <c r="U18" s="44"/>
    </row>
    <row r="19" spans="1:21" x14ac:dyDescent="0.25">
      <c r="A19" s="21">
        <v>2</v>
      </c>
      <c r="B19" s="53">
        <v>44812</v>
      </c>
      <c r="C19" s="53"/>
      <c r="D19" s="54">
        <v>0.91666666666666663</v>
      </c>
      <c r="E19" s="54"/>
      <c r="F19" s="44" t="str">
        <f>IF(Резултати!G9=3,Резултати!E9,IF(Резултати!G10=3,Резултати!E10,"-"))</f>
        <v>Полша</v>
      </c>
      <c r="G19" s="44"/>
      <c r="H19" s="44" t="str">
        <f>IF(Резултати!G5=3,Резултати!E5,IF(Резултати!G6=3,Резултати!E6,"-"))</f>
        <v>САЩ</v>
      </c>
      <c r="I19" s="44"/>
      <c r="M19" s="21">
        <v>2</v>
      </c>
      <c r="N19" s="53">
        <v>44811</v>
      </c>
      <c r="O19" s="53"/>
      <c r="P19" s="54">
        <v>0.77083333333333337</v>
      </c>
      <c r="Q19" s="54"/>
      <c r="R19" s="44" t="str">
        <f>IF(Резултати!U9=3,Резултати!S9,IF(Резултати!U10=3,Резултати!S10,"-"))</f>
        <v>Италия</v>
      </c>
      <c r="S19" s="44"/>
      <c r="T19" s="44" t="str">
        <f>IF(Резултати!U17=3,Резултати!S17,IF(Резултати!U18=3,Резултати!S18,"-"))</f>
        <v>Франия</v>
      </c>
      <c r="U19" s="44"/>
    </row>
    <row r="22" spans="1:21" x14ac:dyDescent="0.25">
      <c r="G22" s="55" t="s">
        <v>62</v>
      </c>
      <c r="H22" s="55"/>
      <c r="I22" s="55"/>
      <c r="J22" s="55"/>
      <c r="K22" s="55"/>
      <c r="L22" s="55"/>
      <c r="M22" s="55"/>
      <c r="N22" s="55"/>
      <c r="O22" s="55"/>
    </row>
    <row r="23" spans="1:21" ht="15" customHeight="1" x14ac:dyDescent="0.25">
      <c r="A23" s="14"/>
      <c r="B23" s="14"/>
      <c r="C23" s="14"/>
      <c r="D23" s="14"/>
      <c r="E23" s="14"/>
      <c r="F23" s="14"/>
      <c r="G23" s="55"/>
      <c r="H23" s="55"/>
      <c r="I23" s="55"/>
      <c r="J23" s="55"/>
      <c r="K23" s="55"/>
      <c r="L23" s="55"/>
      <c r="M23" s="55"/>
      <c r="N23" s="55"/>
      <c r="O23" s="55"/>
      <c r="P23" s="14"/>
    </row>
    <row r="24" spans="1:21" ht="1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21" x14ac:dyDescent="0.25">
      <c r="G25" s="21" t="s">
        <v>44</v>
      </c>
      <c r="H25" s="52" t="s">
        <v>40</v>
      </c>
      <c r="I25" s="52"/>
      <c r="J25" s="44" t="s">
        <v>41</v>
      </c>
      <c r="K25" s="44"/>
      <c r="L25" s="44" t="s">
        <v>38</v>
      </c>
      <c r="M25" s="44"/>
      <c r="N25" s="44" t="s">
        <v>39</v>
      </c>
      <c r="O25" s="44"/>
    </row>
    <row r="26" spans="1:21" x14ac:dyDescent="0.25">
      <c r="G26" s="21">
        <v>1</v>
      </c>
      <c r="H26" s="53">
        <v>44814</v>
      </c>
      <c r="I26" s="53"/>
      <c r="J26" s="54">
        <v>0.79166666666666663</v>
      </c>
      <c r="K26" s="54"/>
      <c r="L26" s="44" t="str">
        <f>IF(Резултати!G29=3,Резултати!E29,IF(Резултати!G30=3,Резултати!E30,"-"))</f>
        <v>Полша</v>
      </c>
      <c r="M26" s="44"/>
      <c r="N26" s="44" t="str">
        <f>IF(Резултати!G25=3,Резултати!E25,IF(Резултати!G26=3,Резултати!E26,"-"))</f>
        <v>Бразилия</v>
      </c>
      <c r="O26" s="44"/>
    </row>
    <row r="27" spans="1:21" x14ac:dyDescent="0.25">
      <c r="G27" s="21">
        <v>2</v>
      </c>
      <c r="H27" s="53">
        <v>44814</v>
      </c>
      <c r="I27" s="53"/>
      <c r="J27" s="54">
        <v>0.91666666666666663</v>
      </c>
      <c r="K27" s="54"/>
      <c r="L27" s="44" t="str">
        <f>IF(Резултати!U25=3,Резултати!S25,IF(Резултати!U26=3,Резултати!S26,"-"))</f>
        <v>Словения</v>
      </c>
      <c r="M27" s="44"/>
      <c r="N27" s="44" t="str">
        <f>IF(Резултати!U29=3,Резултати!S29,IF(Резултати!U30=3,Резултати!S30,"-"))</f>
        <v>Италия</v>
      </c>
      <c r="O27" s="44"/>
    </row>
    <row r="31" spans="1:21" ht="15" customHeight="1" x14ac:dyDescent="0.25">
      <c r="B31" s="55" t="s">
        <v>63</v>
      </c>
      <c r="C31" s="55"/>
      <c r="D31" s="55"/>
      <c r="E31" s="55"/>
      <c r="F31" s="55"/>
      <c r="G31" s="55"/>
      <c r="H31" s="55"/>
      <c r="I31" s="55"/>
      <c r="J31" s="14"/>
      <c r="M31" s="55" t="s">
        <v>61</v>
      </c>
      <c r="N31" s="55"/>
      <c r="O31" s="55"/>
      <c r="P31" s="55"/>
      <c r="Q31" s="55"/>
      <c r="R31" s="55"/>
      <c r="S31" s="55"/>
      <c r="T31" s="55"/>
    </row>
    <row r="32" spans="1:21" ht="15" customHeight="1" x14ac:dyDescent="0.25">
      <c r="B32" s="55"/>
      <c r="C32" s="55"/>
      <c r="D32" s="55"/>
      <c r="E32" s="55"/>
      <c r="F32" s="55"/>
      <c r="G32" s="55"/>
      <c r="H32" s="55"/>
      <c r="I32" s="55"/>
      <c r="J32" s="14"/>
      <c r="M32" s="55"/>
      <c r="N32" s="55"/>
      <c r="O32" s="55"/>
      <c r="P32" s="55"/>
      <c r="Q32" s="55"/>
      <c r="R32" s="55"/>
      <c r="S32" s="55"/>
      <c r="T32" s="55"/>
    </row>
    <row r="34" spans="2:20" x14ac:dyDescent="0.25">
      <c r="B34" s="52" t="s">
        <v>40</v>
      </c>
      <c r="C34" s="52"/>
      <c r="D34" s="44" t="s">
        <v>41</v>
      </c>
      <c r="E34" s="44"/>
      <c r="F34" s="44" t="s">
        <v>38</v>
      </c>
      <c r="G34" s="44"/>
      <c r="H34" s="44" t="s">
        <v>39</v>
      </c>
      <c r="I34" s="44"/>
      <c r="M34" s="52" t="s">
        <v>40</v>
      </c>
      <c r="N34" s="52"/>
      <c r="O34" s="44" t="s">
        <v>41</v>
      </c>
      <c r="P34" s="44"/>
      <c r="Q34" s="44" t="s">
        <v>38</v>
      </c>
      <c r="R34" s="44"/>
      <c r="S34" s="44" t="s">
        <v>39</v>
      </c>
      <c r="T34" s="44"/>
    </row>
    <row r="35" spans="2:20" x14ac:dyDescent="0.25">
      <c r="B35" s="53">
        <v>44815</v>
      </c>
      <c r="C35" s="53"/>
      <c r="D35" s="54">
        <v>0.79166666666666663</v>
      </c>
      <c r="E35" s="54"/>
      <c r="F35" s="44" t="str">
        <f>IF(Резултати!N37&lt;3,Резултати!L37,IF(Резултати!N38&lt;3,Резултати!L38,"-"))</f>
        <v>Бразилия</v>
      </c>
      <c r="G35" s="44"/>
      <c r="H35" s="44" t="str">
        <f>IF(Резултати!N41&lt;3,Резултати!L41,IF(Резултати!N42&lt;3,Резултати!L42,"-"))</f>
        <v>Словения</v>
      </c>
      <c r="I35" s="44"/>
      <c r="M35" s="53">
        <v>44815</v>
      </c>
      <c r="N35" s="53"/>
      <c r="O35" s="54">
        <v>0.91666666666666663</v>
      </c>
      <c r="P35" s="54"/>
      <c r="Q35" s="44" t="str">
        <f>IF(Резултати!N37=3,Резултати!L37,IF(Резултати!N38=3,Резултати!L38,"-"))</f>
        <v>Полша</v>
      </c>
      <c r="R35" s="44"/>
      <c r="S35" s="44" t="str">
        <f>IF(Резултати!N41=3,Резултати!L41,IF(Резултати!N42=3,Резултати!L42,"-"))</f>
        <v>Италия</v>
      </c>
      <c r="T35" s="44"/>
    </row>
  </sheetData>
  <autoFilter ref="B17:I19" xr:uid="{80FB1037-F6D1-4FFB-8D27-338E2BE436E2}">
    <filterColumn colId="0" showButton="0"/>
    <filterColumn colId="2" showButton="0"/>
    <filterColumn colId="4" showButton="0"/>
    <filterColumn colId="6" showButton="0"/>
    <sortState xmlns:xlrd2="http://schemas.microsoft.com/office/spreadsheetml/2017/richdata2" ref="B18:I19">
      <sortCondition ref="D17:D19"/>
    </sortState>
  </autoFilter>
  <mergeCells count="99">
    <mergeCell ref="B6:C6"/>
    <mergeCell ref="D6:E6"/>
    <mergeCell ref="F6:G6"/>
    <mergeCell ref="H6:I6"/>
    <mergeCell ref="A3:I4"/>
    <mergeCell ref="N6:O6"/>
    <mergeCell ref="P6:Q6"/>
    <mergeCell ref="R6:S6"/>
    <mergeCell ref="T6:U6"/>
    <mergeCell ref="M3:U4"/>
    <mergeCell ref="B7:C7"/>
    <mergeCell ref="B8:C8"/>
    <mergeCell ref="B9:C9"/>
    <mergeCell ref="B10:C10"/>
    <mergeCell ref="D7:E7"/>
    <mergeCell ref="D10:E10"/>
    <mergeCell ref="D9:E9"/>
    <mergeCell ref="D8:E8"/>
    <mergeCell ref="H7:I7"/>
    <mergeCell ref="H8:I8"/>
    <mergeCell ref="H9:I9"/>
    <mergeCell ref="H10:I10"/>
    <mergeCell ref="F10:G10"/>
    <mergeCell ref="F9:G9"/>
    <mergeCell ref="F7:G7"/>
    <mergeCell ref="F8:G8"/>
    <mergeCell ref="N7:O7"/>
    <mergeCell ref="P7:Q7"/>
    <mergeCell ref="R7:S7"/>
    <mergeCell ref="T7:U7"/>
    <mergeCell ref="N8:O8"/>
    <mergeCell ref="P8:Q8"/>
    <mergeCell ref="R8:S8"/>
    <mergeCell ref="T8:U8"/>
    <mergeCell ref="A14:I15"/>
    <mergeCell ref="M14:U15"/>
    <mergeCell ref="N9:O9"/>
    <mergeCell ref="P9:Q9"/>
    <mergeCell ref="R9:S9"/>
    <mergeCell ref="T9:U9"/>
    <mergeCell ref="N10:O10"/>
    <mergeCell ref="P10:Q10"/>
    <mergeCell ref="R10:S10"/>
    <mergeCell ref="T10:U10"/>
    <mergeCell ref="B19:C19"/>
    <mergeCell ref="D19:E19"/>
    <mergeCell ref="F19:G19"/>
    <mergeCell ref="H19:I19"/>
    <mergeCell ref="N17:O17"/>
    <mergeCell ref="N19:O19"/>
    <mergeCell ref="B17:C17"/>
    <mergeCell ref="D17:E17"/>
    <mergeCell ref="F17:G17"/>
    <mergeCell ref="H17:I17"/>
    <mergeCell ref="B18:C18"/>
    <mergeCell ref="D18:E18"/>
    <mergeCell ref="F18:G18"/>
    <mergeCell ref="H18:I18"/>
    <mergeCell ref="R19:S19"/>
    <mergeCell ref="T19:U19"/>
    <mergeCell ref="G22:O23"/>
    <mergeCell ref="R17:S17"/>
    <mergeCell ref="T17:U17"/>
    <mergeCell ref="N18:O18"/>
    <mergeCell ref="P18:Q18"/>
    <mergeCell ref="R18:S18"/>
    <mergeCell ref="T18:U18"/>
    <mergeCell ref="P17:Q17"/>
    <mergeCell ref="P19:Q19"/>
    <mergeCell ref="H25:I25"/>
    <mergeCell ref="J25:K25"/>
    <mergeCell ref="L25:M25"/>
    <mergeCell ref="N25:O25"/>
    <mergeCell ref="H26:I26"/>
    <mergeCell ref="J26:K26"/>
    <mergeCell ref="L26:M26"/>
    <mergeCell ref="N26:O26"/>
    <mergeCell ref="H27:I27"/>
    <mergeCell ref="J27:K27"/>
    <mergeCell ref="L27:M27"/>
    <mergeCell ref="N27:O27"/>
    <mergeCell ref="B31:I32"/>
    <mergeCell ref="M31:T32"/>
    <mergeCell ref="B34:C34"/>
    <mergeCell ref="D34:E34"/>
    <mergeCell ref="F34:G34"/>
    <mergeCell ref="H34:I34"/>
    <mergeCell ref="B35:C35"/>
    <mergeCell ref="D35:E35"/>
    <mergeCell ref="F35:G35"/>
    <mergeCell ref="H35:I35"/>
    <mergeCell ref="M34:N34"/>
    <mergeCell ref="O34:P34"/>
    <mergeCell ref="Q34:R34"/>
    <mergeCell ref="S34:T34"/>
    <mergeCell ref="M35:N35"/>
    <mergeCell ref="O35:P35"/>
    <mergeCell ref="Q35:R35"/>
    <mergeCell ref="S35:T35"/>
  </mergeCells>
  <phoneticPr fontId="10" type="noConversion"/>
  <dataValidations count="1">
    <dataValidation type="list" allowBlank="1" showInputMessage="1" showErrorMessage="1" sqref="E2 H2" xr:uid="{AC4A22EA-8CAF-4665-AB3C-AEE6D7B3F982}">
      <formula1>"Полша"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0754-2A74-4C41-95FB-C7A22F721CBA}">
  <dimension ref="B1:Z50"/>
  <sheetViews>
    <sheetView topLeftCell="D25" zoomScale="105" zoomScaleNormal="48" workbookViewId="0">
      <selection activeCell="M49" sqref="M49"/>
    </sheetView>
  </sheetViews>
  <sheetFormatPr defaultRowHeight="15" x14ac:dyDescent="0.25"/>
  <cols>
    <col min="2" max="13" width="10.7109375" customWidth="1"/>
    <col min="14" max="15" width="10.5703125" customWidth="1"/>
    <col min="16" max="26" width="10.7109375" customWidth="1"/>
  </cols>
  <sheetData>
    <row r="1" spans="2:26" ht="15" customHeight="1" x14ac:dyDescent="0.25">
      <c r="B1" s="55" t="s">
        <v>66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25"/>
      <c r="P1" s="55" t="s">
        <v>67</v>
      </c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2:26" ht="15" customHeight="1" x14ac:dyDescent="0.25"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2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4" spans="2:26" x14ac:dyDescent="0.25">
      <c r="B4" t="s">
        <v>75</v>
      </c>
      <c r="C4" t="s">
        <v>69</v>
      </c>
      <c r="D4" t="s">
        <v>70</v>
      </c>
      <c r="E4" s="44" t="s">
        <v>71</v>
      </c>
      <c r="F4" s="44"/>
      <c r="G4" t="s">
        <v>72</v>
      </c>
      <c r="H4" t="s">
        <v>73</v>
      </c>
      <c r="I4" t="s">
        <v>74</v>
      </c>
      <c r="J4" t="s">
        <v>76</v>
      </c>
      <c r="K4" t="s">
        <v>77</v>
      </c>
      <c r="L4" t="s">
        <v>78</v>
      </c>
      <c r="P4" t="s">
        <v>75</v>
      </c>
      <c r="Q4" t="s">
        <v>69</v>
      </c>
      <c r="R4" t="s">
        <v>70</v>
      </c>
      <c r="S4" s="44" t="s">
        <v>71</v>
      </c>
      <c r="T4" s="44"/>
      <c r="U4" t="s">
        <v>72</v>
      </c>
      <c r="V4" t="s">
        <v>73</v>
      </c>
      <c r="W4" t="s">
        <v>74</v>
      </c>
      <c r="X4" t="s">
        <v>76</v>
      </c>
      <c r="Y4" t="s">
        <v>77</v>
      </c>
      <c r="Z4" t="s">
        <v>78</v>
      </c>
    </row>
    <row r="5" spans="2:26" x14ac:dyDescent="0.25">
      <c r="B5" s="52">
        <v>1</v>
      </c>
      <c r="C5" s="58">
        <f>VLOOKUP(B5,ОсминафиналГрупаА,2)</f>
        <v>44808</v>
      </c>
      <c r="D5" s="59">
        <f>VLOOKUP(B5,ОсминафиналГрупаА,4)</f>
        <v>0.77083333333333337</v>
      </c>
      <c r="E5" s="44" t="str">
        <f>VLOOKUP(Резултати!B5,ОсминафиналГрупаА,6)</f>
        <v>САЩ</v>
      </c>
      <c r="F5" s="44"/>
      <c r="G5">
        <f>IF(OR(H5="",H6=""),0,IF(AND(H5=25,H5-H6&gt;=2),1,IF(H5-H6=2,IF(H5=2,0,1),0)))+IF(OR(I5="",I6="",H5="",H6=""),0,IF(OR(AND(H5=0,H6=0),AND(H5&lt;25,H6&lt;25)),0,IF(AND(I5=25,I5-I6&gt;=2),1,IF(I5-I6=2,IF(I5=2,0,1),0))))+IF(OR(J5="",J6="",I5="",I6="",H5="",H6=""),0,IF(OR(AND(I5=0,I6=0),AND(H5=0,H6=0),AND(I5&lt;25,I6&lt;25),AND(H5&lt;25,H6&lt;25)),0,IF(AND(J5=25,J5-J6&gt;=2),1,IF(J5-J6=2,IF(J5=2,0,1),0))))+IF(OR(K5="",K6="",J5="",J6="",I5="",I6="",H5="",H6=""),0,IF(OR(AND(I5=0,I6=0),AND(H5=0,H6=0),AND(J5=0,J6=0),AND(I5&lt;25,I6&lt;25),AND(H5&lt;25,H6&lt;25),AND(J5&lt;25,J6&lt;25)),0,IF(AND(K5=25,K5-K6&gt;=2),1,IF(K5-K6=2,IF(K5=2,0,1),0))))+IF(OR(L5="",L6="",K5="",K6="",J5="",J6="",I5="",I6="",H5="",H6=""),0,IF(OR(AND(I5=0,I6=0),AND(H5=0,H6=0),AND(J5=0,J6=0),AND(K5=0,K6=0),AND(I5&lt;25,I6&lt;25),AND(H5&lt;25,H6&lt;25),AND(J5&lt;25,J6&lt;25),AND(K5&lt;25,K6&lt;25)),0,IF(AND(L5=15,L5-L6&gt;=2),1,IF(L5-L6=2,IF(L5=2,0,1),0))))</f>
        <v>3</v>
      </c>
      <c r="H5">
        <v>25</v>
      </c>
      <c r="I5">
        <v>25</v>
      </c>
      <c r="J5">
        <v>22</v>
      </c>
      <c r="K5">
        <v>19</v>
      </c>
      <c r="L5">
        <v>15</v>
      </c>
      <c r="P5" s="52">
        <v>1</v>
      </c>
      <c r="Q5" s="58">
        <f>VLOOKUP(P5,ОсминафиналГрупаБ,2)</f>
        <v>44807</v>
      </c>
      <c r="R5" s="59">
        <f>VLOOKUP(P5,ОсминафиналГрупаБ,4)</f>
        <v>0.77083333333333337</v>
      </c>
      <c r="S5" s="44" t="str">
        <f>VLOOKUP(Резултати!P5,ОсминафиналГрупаБ,6)</f>
        <v>Словения</v>
      </c>
      <c r="T5" s="44"/>
      <c r="U5">
        <f>IF(OR(V5="",V6=""),0,IF(AND(V5=25,V5-V6&gt;=2),1,IF(V5-V6=2,IF(V5=2,0,1),0)))+IF(OR(W5="",W6="",V5="",V6=""),0,IF(OR(AND(V5=0,V6=0),AND(V5&lt;25,V6&lt;25)),0,IF(AND(W5=25,W5-W6&gt;=2),1,IF(W5-W6=2,IF(W5=2,0,1),0))))+IF(OR(X5="",X6="",W5="",W6="",V5="",V6=""),0,IF(OR(AND(W5=0,W6=0),AND(V5=0,V6=0),AND(W5&lt;25,W6&lt;25),AND(V5&lt;25,V6&lt;25)),0,IF(AND(X5=25,X5-X6&gt;=2),1,IF(X5-X6=2,IF(X5=2,0,1),0))))+IF(OR(Y5="",Y6="",X5="",X6="",W5="",W6="",V5="",V6=""),0,IF(OR(AND(W5=0,W6=0),AND(V5=0,V6=0),AND(X5=0,X6=0),AND(W5&lt;25,W6&lt;25),AND(V5&lt;25,V6&lt;25),AND(X5&lt;25,X6&lt;25)),0,IF(AND(Y5=25,Y5-Y6&gt;=2),1,IF(Y5-Y6=2,IF(Y5=2,0,1),0))))+IF(OR(Z5="",Z6="",Y5="",Y6="",X5="",X6="",W5="",W6="",V5="",V6=""),0,IF(OR(AND(W5=0,W6=0),AND(V5=0,V6=0),AND(X5=0,X6=0),AND(Y5=0,Y6=0),AND(W5&lt;25,W6&lt;25),AND(V5&lt;25,V6&lt;25),AND(X5&lt;25,X6&lt;25),AND(Y5&lt;25,Y6&lt;25)),0,IF(AND(Z5=15,Z5-Z6&gt;=2),1,IF(Z5-Z6=2,IF(Z5=2,0,1),0))))</f>
        <v>3</v>
      </c>
      <c r="V5">
        <v>25</v>
      </c>
      <c r="W5">
        <v>25</v>
      </c>
      <c r="X5">
        <v>21</v>
      </c>
      <c r="Y5">
        <v>25</v>
      </c>
    </row>
    <row r="6" spans="2:26" x14ac:dyDescent="0.25">
      <c r="B6" s="52"/>
      <c r="C6" s="58"/>
      <c r="D6" s="59"/>
      <c r="E6" s="44" t="str">
        <f>VLOOKUP(Резултати!B5,ОсминафиналГрупаА,8)</f>
        <v>Турция</v>
      </c>
      <c r="F6" s="44"/>
      <c r="G6">
        <f>IF(OR(H5="",H6=""),0,IF(AND(H6=25,H6-H5&gt;=2),1,IF(H6-H5=2,IF(H6=2,0,1),0)))+IF(OR(I5="",I6="",H5="",H6=""),0,IF(OR(AND(H5=0,H6=0),AND(H5&lt;25,H6&lt;25)),0,IF(AND(I6=25,I6-I5&gt;=2),1,IF(I6-I5=2,IF(I6=2,0,1),0))))+IF(OR(J5="",J6="",I5="",I6="",H5="",H6=""),0,IF(OR(AND(I5=0,I6=0),AND(H5=0,H6=0),AND(I5&lt;25,I6&lt;25),AND(H5&lt;25,H6&lt;25)),0,IF(AND(J6=25,J6-J5&gt;=2),1,IF(J6-J5=2,IF(J6=2,0,1),0))))+IF(OR(K5="",K6="",J5="",J6="",I5="",I6="",H5="",H6=""),0,IF(OR(AND(I5=0,I6=0),AND(H5=0,H6=0),AND(J5=0,J6=0),AND(I5&lt;25,I6&lt;25),AND(H5&lt;25,H6&lt;25),AND(J5&lt;25,J6&lt;25)),0,IF(AND(K6=25,K6-K5&gt;=2),1,IF(K6-K5=2,IF(K6=2,0,1),0))))+IF(OR(L5="",L6="",K5="",K6="",J5="",J6="",I5="",I6="",H5="",H6=""),0,IF(OR(AND(I5=0,I6=0),AND(H5=0,H6=0),AND(J5=0,J6=0),AND(K5=0,K6=0),AND(I5&lt;25,I6&lt;25),AND(H5&lt;25,H6&lt;25),AND(J5&lt;25,J6&lt;25),AND(K5&lt;25,K6&lt;25)),0,IF(AND(L6=15,L6-L5&gt;=2),1,IF(L6-L5=2,IF(L6=2,0,1),0))))</f>
        <v>2</v>
      </c>
      <c r="H6">
        <v>21</v>
      </c>
      <c r="I6">
        <v>17</v>
      </c>
      <c r="J6">
        <v>25</v>
      </c>
      <c r="K6">
        <v>25</v>
      </c>
      <c r="L6">
        <v>12</v>
      </c>
      <c r="P6" s="52"/>
      <c r="Q6" s="58"/>
      <c r="R6" s="59"/>
      <c r="S6" s="44" t="str">
        <f>VLOOKUP(Резултати!P5,ОсминафиналГрупаБ,8)</f>
        <v>Германия</v>
      </c>
      <c r="T6" s="44"/>
      <c r="U6">
        <f>IF(OR(V5="",V6=""),0,IF(AND(V6=25,V6-V5&gt;=2),1,IF(V6-V5=2,IF(V6=2,0,1),0)))+IF(OR(W5="",W6="",V5="",V6=""),0,IF(OR(AND(V5=0,V6=0),AND(V5&lt;25,V6&lt;25)),0,IF(AND(W6=25,W6-W5&gt;=2),1,IF(W6-W5=2,IF(W6=2,0,1),0))))+IF(OR(X5="",X6="",W5="",W6="",V5="",V6=""),0,IF(OR(AND(W5=0,W6=0),AND(V5=0,V6=0),AND(W5&lt;25,W6&lt;25),AND(V5&lt;25,V6&lt;25)),0,IF(AND(X6=25,X6-X5&gt;=2),1,IF(X6-X5=2,IF(X6=2,0,1),0))))+IF(OR(Y5="",Y6="",X5="",X6="",W5="",W6="",V5="",V6=""),0,IF(OR(AND(W5=0,W6=0),AND(V5=0,V6=0),AND(X5=0,X6=0),AND(W5&lt;25,W6&lt;25),AND(V5&lt;25,V6&lt;25),AND(X5&lt;25,X6&lt;25)),0,IF(AND(Y6=25,Y6-Y5&gt;=2),1,IF(Y6-Y5=2,IF(Y6=2,0,1),0))))+IF(OR(Z5="",Z6="",Y5="",Y6="",X5="",X6="",W5="",W6="",V5="",V6=""),0,IF(OR(AND(W5=0,W6=0),AND(V5=0,V6=0),AND(X5=0,X6=0),AND(Y5=0,Y6=0),AND(W5&lt;25,W6&lt;25),AND(V5&lt;25,V6&lt;25),AND(X5&lt;25,X6&lt;25),AND(Y5&lt;25,Y6&lt;25)),0,IF(AND(Z6=15,Z6-Z5&gt;=2),1,IF(Z6-Z5=2,IF(Z6=2,0,1),0))))</f>
        <v>1</v>
      </c>
      <c r="V6">
        <v>18</v>
      </c>
      <c r="W6">
        <v>19</v>
      </c>
      <c r="X6">
        <v>25</v>
      </c>
      <c r="Y6">
        <v>22</v>
      </c>
    </row>
    <row r="7" spans="2:26" x14ac:dyDescent="0.25">
      <c r="B7" s="13"/>
      <c r="C7" s="27"/>
      <c r="D7" s="26"/>
    </row>
    <row r="8" spans="2:26" x14ac:dyDescent="0.25">
      <c r="B8" t="s">
        <v>75</v>
      </c>
      <c r="C8" t="s">
        <v>69</v>
      </c>
      <c r="D8" t="s">
        <v>70</v>
      </c>
      <c r="E8" s="44" t="s">
        <v>71</v>
      </c>
      <c r="F8" s="44"/>
      <c r="G8" t="s">
        <v>72</v>
      </c>
      <c r="H8" t="s">
        <v>73</v>
      </c>
      <c r="I8" t="s">
        <v>74</v>
      </c>
      <c r="J8" t="s">
        <v>76</v>
      </c>
      <c r="K8" t="s">
        <v>77</v>
      </c>
      <c r="L8" t="s">
        <v>78</v>
      </c>
      <c r="P8" t="s">
        <v>75</v>
      </c>
      <c r="Q8" t="s">
        <v>69</v>
      </c>
      <c r="R8" t="s">
        <v>70</v>
      </c>
      <c r="S8" s="44" t="s">
        <v>71</v>
      </c>
      <c r="T8" s="44"/>
      <c r="U8" t="s">
        <v>72</v>
      </c>
      <c r="V8" t="s">
        <v>73</v>
      </c>
      <c r="W8" t="s">
        <v>74</v>
      </c>
      <c r="X8" t="s">
        <v>76</v>
      </c>
      <c r="Y8" t="s">
        <v>77</v>
      </c>
      <c r="Z8" t="s">
        <v>78</v>
      </c>
    </row>
    <row r="9" spans="2:26" x14ac:dyDescent="0.25">
      <c r="B9" s="52">
        <v>2</v>
      </c>
      <c r="C9" s="58">
        <f>VLOOKUP(B9,ОсминафиналГрупаА,2)</f>
        <v>44808</v>
      </c>
      <c r="D9" s="59">
        <f>VLOOKUP(B9,ОсминафиналГрупаА,4)</f>
        <v>0.91666666666666663</v>
      </c>
      <c r="E9" s="44" t="str">
        <f>VLOOKUP(Резултати!B9,ОсминафиналГрупаА,6)</f>
        <v>Полша</v>
      </c>
      <c r="F9" s="44"/>
      <c r="G9">
        <f>IF(OR(H9="",H10=""),0,IF(AND(H9=25,H9-H10&gt;=2),1,IF(H9-H10=2,IF(H9=2,0,1),0)))+IF(OR(I9="",I10="",H9="",H10=""),0,IF(OR(AND(H9=0,H10=0),AND(H9&lt;25,H10&lt;25)),0,IF(AND(I9=25,I9-I10&gt;=2),1,IF(I9-I10=2,IF(I9=2,0,1),0))))+IF(OR(J9="",J10="",I9="",I10="",H9="",H10=""),0,IF(OR(AND(I9=0,I10=0),AND(H9=0,H10=0),AND(I9&lt;25,I10&lt;25),AND(H9&lt;25,H10&lt;25)),0,IF(AND(J9=25,J9-J10&gt;=2),1,IF(J9-J10=2,IF(J9=2,0,1),0))))+IF(OR(K9="",K10="",J9="",J10="",I9="",I10="",H9="",H10=""),0,IF(OR(AND(I9=0,I10=0),AND(H9=0,H10=0),AND(J9=0,J10=0),AND(I9&lt;25,I10&lt;25),AND(H9&lt;25,H10&lt;25),AND(J9&lt;25,J10&lt;25)),0,IF(AND(K9=25,K9-K10&gt;=2),1,IF(K9-K10=2,IF(K9=2,0,1),0))))+IF(OR(L9="",L10="",K9="",K10="",J9="",J10="",I9="",I10="",H9="",H10=""),0,IF(OR(AND(I9=0,I10=0),AND(H9=0,H10=0),AND(J9=0,J10=0),AND(K9=0,K10=0),AND(I9&lt;25,I10&lt;25),AND(H9&lt;25,H10&lt;25),AND(J9&lt;25,J10&lt;25),AND(K9&lt;25,K10&lt;25)),0,IF(AND(L9=15,L9-L10&gt;=2),1,IF(L9-L10=2,IF(L9=2,0,1),0))))</f>
        <v>3</v>
      </c>
      <c r="H9">
        <v>25</v>
      </c>
      <c r="I9">
        <v>25</v>
      </c>
      <c r="J9">
        <v>25</v>
      </c>
      <c r="P9" s="52">
        <v>2</v>
      </c>
      <c r="Q9" s="58">
        <f>VLOOKUP(P9,ОсминафиналГрупаБ,2)</f>
        <v>44807</v>
      </c>
      <c r="R9" s="59">
        <f>VLOOKUP(P9,ОсминафиналГрупаБ,4)</f>
        <v>0.92708333333333337</v>
      </c>
      <c r="S9" s="44" t="str">
        <f>VLOOKUP(Резултати!P9,ОсминафиналГрупаБ,6)</f>
        <v>Италия</v>
      </c>
      <c r="T9" s="44"/>
      <c r="U9">
        <f>IF(OR(V9="",V10=""),0,IF(AND(V9=25,V9-V10&gt;=2),1,IF(V9-V10=2,IF(V9=2,0,1),0)))+IF(OR(W9="",W10="",V9="",V10=""),0,IF(OR(AND(V9=0,V10=0),AND(V9&lt;25,V10&lt;25)),0,IF(AND(W9=25,W9-W10&gt;=2),1,IF(W9-W10=2,IF(W9=2,0,1),0))))+IF(OR(X9="",X10="",W9="",W10="",V9="",V10=""),0,IF(OR(AND(W9=0,W10=0),AND(V9=0,V10=0),AND(W9&lt;25,W10&lt;25),AND(V9&lt;25,V10&lt;25)),0,IF(AND(X9=25,X9-X10&gt;=2),1,IF(X9-X10=2,IF(X9=2,0,1),0))))+IF(OR(Y9="",Y10="",X9="",X10="",W9="",W10="",V9="",V10=""),0,IF(OR(AND(W9=0,W10=0),AND(V9=0,V10=0),AND(X9=0,X10=0),AND(W9&lt;25,W10&lt;25),AND(V9&lt;25,V10&lt;25),AND(X9&lt;25,X10&lt;25)),0,IF(AND(Y9=25,Y9-Y10&gt;=2),1,IF(Y9-Y10=2,IF(Y9=2,0,1),0))))+IF(OR(Z9="",Z10="",Y9="",Y10="",X9="",X10="",W9="",W10="",V9="",V10=""),0,IF(OR(AND(W9=0,W10=0),AND(V9=0,V10=0),AND(X9=0,X10=0),AND(Y9=0,Y10=0),AND(W9&lt;25,W10&lt;25),AND(V9&lt;25,V10&lt;25),AND(X9&lt;25,X10&lt;25),AND(Y9&lt;25,Y10&lt;25)),0,IF(AND(Z9=15,Z9-Z10&gt;=2),1,IF(Z9-Z10=2,IF(Z9=2,0,1),0))))</f>
        <v>3</v>
      </c>
      <c r="V9">
        <v>25</v>
      </c>
      <c r="W9">
        <v>21</v>
      </c>
      <c r="X9">
        <v>26</v>
      </c>
      <c r="Y9">
        <v>25</v>
      </c>
    </row>
    <row r="10" spans="2:26" x14ac:dyDescent="0.25">
      <c r="B10" s="52"/>
      <c r="C10" s="58"/>
      <c r="D10" s="59"/>
      <c r="E10" s="44" t="str">
        <f>VLOOKUP(Резултати!B9,ОсминафиналГрупаА,8)</f>
        <v>Тунис</v>
      </c>
      <c r="F10" s="44"/>
      <c r="G10">
        <f>IF(OR(H9="",H10=""),0,IF(AND(H10=25,H10-H9&gt;=2),1,IF(H10-H9=2,IF(H10=2,0,1),0)))+IF(OR(I9="",I10="",H9="",H10=""),0,IF(OR(AND(H9=0,H10=0),AND(H9&lt;25,H10&lt;25)),0,IF(AND(I10=25,I10-I9&gt;=2),1,IF(I10-I9=2,IF(I10=2,0,1),0))))+IF(OR(J9="",J10="",I9="",I10="",H9="",H10=""),0,IF(OR(AND(I9=0,I10=0),AND(H9=0,H10=0),AND(I9&lt;25,I10&lt;25),AND(H9&lt;25,H10&lt;25)),0,IF(AND(J10=25,J10-J9&gt;=2),1,IF(J10-J9=2,IF(J10=2,0,1),0))))+IF(OR(K9="",K10="",J9="",J10="",I9="",I10="",H9="",H10=""),0,IF(OR(AND(I9=0,I10=0),AND(H9=0,H10=0),AND(J9=0,J10=0),AND(I9&lt;25,I10&lt;25),AND(H9&lt;25,H10&lt;25),AND(J9&lt;25,J10&lt;25)),0,IF(AND(K10=25,K10-K9&gt;=2),1,IF(K10-K9=2,IF(K10=2,0,1),0))))+IF(OR(L9="",L10="",K9="",K10="",J9="",J10="",I9="",I10="",H9="",H10=""),0,IF(OR(AND(I9=0,I10=0),AND(H9=0,H10=0),AND(J9=0,J10=0),AND(K9=0,K10=0),AND(I9&lt;25,I10&lt;25),AND(H9&lt;25,H10&lt;25),AND(J9&lt;25,J10&lt;25),AND(K9&lt;25,K10&lt;25)),0,IF(AND(L10=15,L10-L9&gt;=2),1,IF(L10-L9=2,IF(L10=2,0,1),0))))</f>
        <v>0</v>
      </c>
      <c r="H10">
        <v>20</v>
      </c>
      <c r="I10">
        <v>15</v>
      </c>
      <c r="J10">
        <v>20</v>
      </c>
      <c r="P10" s="52"/>
      <c r="Q10" s="58"/>
      <c r="R10" s="59"/>
      <c r="S10" s="44" t="str">
        <f>VLOOKUP(Резултати!P9,ОсминафиналГрупаБ,8)</f>
        <v>Куба</v>
      </c>
      <c r="T10" s="44"/>
      <c r="U10">
        <f>IF(OR(V9="",V10=""),0,IF(AND(V10=25,V10-V9&gt;=2),1,IF(V10-V9=2,IF(V10=2,0,1),0)))+IF(OR(W9="",W10="",V9="",V10=""),0,IF(OR(AND(V9=0,V10=0),AND(V9&lt;25,V10&lt;25)),0,IF(AND(W10=25,W10-W9&gt;=2),1,IF(W10-W9=2,IF(W10=2,0,1),0))))+IF(OR(X9="",X10="",W9="",W10="",V9="",V10=""),0,IF(OR(AND(W9=0,W10=0),AND(V9=0,V10=0),AND(W9&lt;25,W10&lt;25),AND(V9&lt;25,V10&lt;25)),0,IF(AND(X10=25,X10-X9&gt;=2),1,IF(X10-X9=2,IF(X10=2,0,1),0))))+IF(OR(Y9="",Y10="",X9="",X10="",W9="",W10="",V9="",V10=""),0,IF(OR(AND(W9=0,W10=0),AND(V9=0,V10=0),AND(X9=0,X10=0),AND(W9&lt;25,W10&lt;25),AND(V9&lt;25,V10&lt;25),AND(X9&lt;25,X10&lt;25)),0,IF(AND(Y10=25,Y10-Y9&gt;=2),1,IF(Y10-Y9=2,IF(Y10=2,0,1),0))))+IF(OR(Z9="",Z10="",Y9="",Y10="",X9="",X10="",W9="",W10="",V9="",V10=""),0,IF(OR(AND(W9=0,W10=0),AND(V9=0,V10=0),AND(X9=0,X10=0),AND(Y9=0,Y10=0),AND(W9&lt;25,W10&lt;25),AND(V9&lt;25,V10&lt;25),AND(X9&lt;25,X10&lt;25),AND(Y9&lt;25,Y10&lt;25)),0,IF(AND(Z10=15,Z10-Z9&gt;=2),1,IF(Z10-Z9=2,IF(Z10=2,0,1),0))))</f>
        <v>1</v>
      </c>
      <c r="V10">
        <v>21</v>
      </c>
      <c r="W10">
        <v>25</v>
      </c>
      <c r="X10">
        <v>24</v>
      </c>
      <c r="Y10">
        <v>18</v>
      </c>
    </row>
    <row r="12" spans="2:26" x14ac:dyDescent="0.25">
      <c r="B12" t="s">
        <v>75</v>
      </c>
      <c r="C12" t="s">
        <v>69</v>
      </c>
      <c r="D12" t="s">
        <v>70</v>
      </c>
      <c r="E12" s="44" t="s">
        <v>71</v>
      </c>
      <c r="F12" s="44"/>
      <c r="G12" t="s">
        <v>72</v>
      </c>
      <c r="H12" t="s">
        <v>73</v>
      </c>
      <c r="I12" t="s">
        <v>74</v>
      </c>
      <c r="J12" t="s">
        <v>76</v>
      </c>
      <c r="K12" t="s">
        <v>77</v>
      </c>
      <c r="L12" t="s">
        <v>78</v>
      </c>
      <c r="P12" t="s">
        <v>75</v>
      </c>
      <c r="Q12" t="s">
        <v>69</v>
      </c>
      <c r="R12" t="s">
        <v>70</v>
      </c>
      <c r="S12" s="44" t="s">
        <v>71</v>
      </c>
      <c r="T12" s="44"/>
      <c r="U12" t="s">
        <v>72</v>
      </c>
      <c r="V12" t="s">
        <v>73</v>
      </c>
      <c r="W12" t="s">
        <v>74</v>
      </c>
      <c r="X12" t="s">
        <v>76</v>
      </c>
      <c r="Y12" t="s">
        <v>77</v>
      </c>
      <c r="Z12" t="s">
        <v>78</v>
      </c>
    </row>
    <row r="13" spans="2:26" x14ac:dyDescent="0.25">
      <c r="B13" s="52">
        <v>3</v>
      </c>
      <c r="C13" s="58">
        <f>VLOOKUP(B13,ОсминафиналГрупаА,2)</f>
        <v>44810</v>
      </c>
      <c r="D13" s="59">
        <f>VLOOKUP(B13,ОсминафиналГрупаА,4)</f>
        <v>0.77083333333333337</v>
      </c>
      <c r="E13" s="44" t="str">
        <f>VLOOKUP(Резултати!B13,ОсминафиналГрупаА,6)</f>
        <v>Сърбия</v>
      </c>
      <c r="F13" s="44"/>
      <c r="G13">
        <f>IF(OR(H13="",H14=""),0,IF(AND(H13=25,H13-H14&gt;=2),1,IF(H13-H14=2,IF(H13=2,0,1),0)))+IF(OR(I13="",I14="",H13="",H14=""),0,IF(OR(AND(H13=0,H14=0),AND(H13&lt;25,H14&lt;25)),0,IF(AND(I13=25,I13-I14&gt;=2),1,IF(I13-I14=2,IF(I13=2,0,1),0))))+IF(OR(J13="",J14="",I13="",I14="",H13="",H14=""),0,IF(OR(AND(I13=0,I14=0),AND(H13=0,H14=0),AND(I13&lt;25,I14&lt;25),AND(H13&lt;25,H14&lt;25)),0,IF(AND(J13=25,J13-J14&gt;=2),1,IF(J13-J14=2,IF(J13=2,0,1),0))))+IF(OR(K13="",K14="",J13="",J14="",I13="",I14="",H13="",H14=""),0,IF(OR(AND(I13=0,I14=0),AND(H13=0,H14=0),AND(J13=0,J14=0),AND(I13&lt;25,I14&lt;25),AND(H13&lt;25,H14&lt;25),AND(J13&lt;25,J14&lt;25)),0,IF(AND(K13=25,K13-K14&gt;=2),1,IF(K13-K14=2,IF(K13=2,0,1),0))))+IF(OR(L13="",L14="",K13="",K14="",J13="",J14="",I13="",I14="",H13="",H14=""),0,IF(OR(AND(I13=0,I14=0),AND(H13=0,H14=0),AND(J13=0,J14=0),AND(K13=0,K14=0),AND(I13&lt;25,I14&lt;25),AND(H13&lt;25,H14&lt;25),AND(J13&lt;25,J14&lt;25),AND(K13&lt;25,K14&lt;25)),0,IF(AND(L13=15,L13-L14&gt;=2),1,IF(L13-L14=2,IF(L13=2,0,1),0))))</f>
        <v>0</v>
      </c>
      <c r="H13">
        <v>23</v>
      </c>
      <c r="I13">
        <v>21</v>
      </c>
      <c r="J13">
        <v>23</v>
      </c>
      <c r="N13" s="26"/>
      <c r="P13" s="52">
        <v>3</v>
      </c>
      <c r="Q13" s="58">
        <f>VLOOKUP(P13,ОсминафиналГрупаБ,2)</f>
        <v>44809</v>
      </c>
      <c r="R13" s="59">
        <f>VLOOKUP(P13,ОсминафиналГрупаБ,4)</f>
        <v>0.77083333333333337</v>
      </c>
      <c r="S13" s="44" t="str">
        <f>VLOOKUP(Резултати!P13,ОсминафиналГрупаБ,6)</f>
        <v>Нидерландия</v>
      </c>
      <c r="T13" s="44"/>
      <c r="U13">
        <f>IF(OR(V13="",V14=""),0,IF(AND(V13=25,V13-V14&gt;=2),1,IF(V13-V14=2,IF(V13=2,0,1),0)))+IF(OR(W13="",W14="",V13="",V14=""),0,IF(OR(AND(V13=0,V14=0),AND(V13&lt;25,V14&lt;25)),0,IF(AND(W13=25,W13-W14&gt;=2),1,IF(W13-W14=2,IF(W13=2,0,1),0))))+IF(OR(X13="",X14="",W13="",W14="",V13="",V14=""),0,IF(OR(AND(W13=0,W14=0),AND(V13=0,V14=0),AND(W13&lt;25,W14&lt;25),AND(V13&lt;25,V14&lt;25)),0,IF(AND(X13=25,X13-X14&gt;=2),1,IF(X13-X14=2,IF(X13=2,0,1),0))))+IF(OR(Y13="",Y14="",X13="",X14="",W13="",W14="",V13="",V14=""),0,IF(OR(AND(W13=0,W14=0),AND(V13=0,V14=0),AND(X13=0,X14=0),AND(W13&lt;25,W14&lt;25),AND(V13&lt;25,V14&lt;25),AND(X13&lt;25,X14&lt;25)),0,IF(AND(Y13=25,Y13-Y14&gt;=2),1,IF(Y13-Y14=2,IF(Y13=2,0,1),0))))+IF(OR(Z13="",Z14="",Y13="",Y14="",X13="",X14="",W13="",W14="",V13="",V14=""),0,IF(OR(AND(W13=0,W14=0),AND(V13=0,V14=0),AND(X13=0,X14=0),AND(Y13=0,Y14=0),AND(W13&lt;25,W14&lt;25),AND(V13&lt;25,V14&lt;25),AND(X13&lt;25,X14&lt;25),AND(Y13&lt;25,Y14&lt;25)),0,IF(AND(Z13=15,Z13-Z14&gt;=2),1,IF(Z13-Z14=2,IF(Z13=2,0,1),0))))</f>
        <v>0</v>
      </c>
      <c r="V13">
        <v>16</v>
      </c>
      <c r="W13">
        <v>19</v>
      </c>
      <c r="X13">
        <v>18</v>
      </c>
    </row>
    <row r="14" spans="2:26" x14ac:dyDescent="0.25">
      <c r="B14" s="52"/>
      <c r="C14" s="58"/>
      <c r="D14" s="59"/>
      <c r="E14" s="44" t="str">
        <f>VLOOKUP(Резултати!B13,ОсминафиналГрупаА,8)</f>
        <v>Аржентина</v>
      </c>
      <c r="F14" s="44"/>
      <c r="G14">
        <f>IF(OR(H13="",H14=""),0,IF(AND(H14=25,H14-H13&gt;=2),1,IF(H14-H13=2,IF(H14=2,0,1),0)))+IF(OR(I13="",I14="",H13="",H14=""),0,IF(OR(AND(H13=0,H14=0),AND(H13&lt;25,H14&lt;25)),0,IF(AND(I14=25,I14-I13&gt;=2),1,IF(I14-I13=2,IF(I14=2,0,1),0))))+IF(OR(J13="",J14="",I13="",I14="",H13="",H14=""),0,IF(OR(AND(I13=0,I14=0),AND(H13=0,H14=0),AND(I13&lt;25,I14&lt;25),AND(H13&lt;25,H14&lt;25)),0,IF(AND(J14=25,J14-J13&gt;=2),1,IF(J14-J13=2,IF(J14=2,0,1),0))))+IF(OR(K13="",K14="",J13="",J14="",I13="",I14="",H13="",H14=""),0,IF(OR(AND(I13=0,I14=0),AND(H13=0,H14=0),AND(J13=0,J14=0),AND(I13&lt;25,I14&lt;25),AND(H13&lt;25,H14&lt;25),AND(J13&lt;25,J14&lt;25)),0,IF(AND(K14=25,K14-K13&gt;=2),1,IF(K14-K13=2,IF(K14=2,0,1),0))))+IF(OR(L13="",L14="",K13="",K14="",J13="",J14="",I13="",I14="",H13="",H14=""),0,IF(OR(AND(I13=0,I14=0),AND(H13=0,H14=0),AND(J13=0,J14=0),AND(K13=0,K14=0),AND(I13&lt;25,I14&lt;25),AND(H13&lt;25,H14&lt;25),AND(J13&lt;25,J14&lt;25),AND(K13&lt;25,K14&lt;25)),0,IF(AND(L14=15,L14-L13&gt;=2),1,IF(L14-L13=2,IF(L14=2,0,1),0))))</f>
        <v>3</v>
      </c>
      <c r="H14">
        <v>25</v>
      </c>
      <c r="I14">
        <v>25</v>
      </c>
      <c r="J14">
        <v>25</v>
      </c>
      <c r="N14" s="26"/>
      <c r="P14" s="52"/>
      <c r="Q14" s="58"/>
      <c r="R14" s="59"/>
      <c r="S14" s="44" t="str">
        <f>VLOOKUP(Резултати!P13,ОсминафиналГрупаБ,8)</f>
        <v>Украйна</v>
      </c>
      <c r="T14" s="44"/>
      <c r="U14">
        <f>IF(OR(V13="",V14=""),0,IF(AND(V14=25,V14-V13&gt;=2),1,IF(V14-V13=2,IF(V14=2,0,1),0)))+IF(OR(W13="",W14="",V13="",V14=""),0,IF(OR(AND(V13=0,V14=0),AND(V13&lt;25,V14&lt;25)),0,IF(AND(W14=25,W14-W13&gt;=2),1,IF(W14-W13=2,IF(W14=2,0,1),0))))+IF(OR(X13="",X14="",W13="",W14="",V13="",V14=""),0,IF(OR(AND(W13=0,W14=0),AND(V13=0,V14=0),AND(W13&lt;25,W14&lt;25),AND(V13&lt;25,V14&lt;25)),0,IF(AND(X14=25,X14-X13&gt;=2),1,IF(X14-X13=2,IF(X14=2,0,1),0))))+IF(OR(Y13="",Y14="",X13="",X14="",W13="",W14="",V13="",V14=""),0,IF(OR(AND(W13=0,W14=0),AND(V13=0,V14=0),AND(X13=0,X14=0),AND(W13&lt;25,W14&lt;25),AND(V13&lt;25,V14&lt;25),AND(X13&lt;25,X14&lt;25)),0,IF(AND(Y14=25,Y14-Y13&gt;=2),1,IF(Y14-Y13=2,IF(Y14=2,0,1),0))))+IF(OR(Z13="",Z14="",Y13="",Y14="",X13="",X14="",W13="",W14="",V13="",V14=""),0,IF(OR(AND(W13=0,W14=0),AND(V13=0,V14=0),AND(X13=0,X14=0),AND(Y13=0,Y14=0),AND(W13&lt;25,W14&lt;25),AND(V13&lt;25,V14&lt;25),AND(X13&lt;25,X14&lt;25),AND(Y13&lt;25,Y14&lt;25)),0,IF(AND(Z14=15,Z14-Z13&gt;=2),1,IF(Z14-Z13=2,IF(Z14=2,0,1),0))))</f>
        <v>3</v>
      </c>
      <c r="V14">
        <v>25</v>
      </c>
      <c r="W14">
        <v>25</v>
      </c>
      <c r="X14">
        <v>25</v>
      </c>
    </row>
    <row r="15" spans="2:26" x14ac:dyDescent="0.25">
      <c r="E15" s="21"/>
      <c r="F15" s="53"/>
      <c r="G15" s="53"/>
      <c r="H15" s="56"/>
      <c r="I15" s="56"/>
    </row>
    <row r="16" spans="2:26" x14ac:dyDescent="0.25">
      <c r="B16" t="s">
        <v>75</v>
      </c>
      <c r="C16" t="s">
        <v>69</v>
      </c>
      <c r="D16" t="s">
        <v>70</v>
      </c>
      <c r="E16" s="44" t="s">
        <v>71</v>
      </c>
      <c r="F16" s="44"/>
      <c r="G16" t="s">
        <v>72</v>
      </c>
      <c r="H16" t="s">
        <v>73</v>
      </c>
      <c r="I16" t="s">
        <v>74</v>
      </c>
      <c r="J16" t="s">
        <v>76</v>
      </c>
      <c r="K16" t="s">
        <v>77</v>
      </c>
      <c r="L16" t="s">
        <v>78</v>
      </c>
      <c r="P16" t="s">
        <v>75</v>
      </c>
      <c r="Q16" t="s">
        <v>69</v>
      </c>
      <c r="R16" t="s">
        <v>70</v>
      </c>
      <c r="S16" s="44" t="s">
        <v>71</v>
      </c>
      <c r="T16" s="44"/>
      <c r="U16" t="s">
        <v>72</v>
      </c>
      <c r="V16" t="s">
        <v>73</v>
      </c>
      <c r="W16" t="s">
        <v>74</v>
      </c>
      <c r="X16" t="s">
        <v>76</v>
      </c>
      <c r="Y16" t="s">
        <v>77</v>
      </c>
      <c r="Z16" t="s">
        <v>78</v>
      </c>
    </row>
    <row r="17" spans="2:26" x14ac:dyDescent="0.25">
      <c r="B17" s="52">
        <v>4</v>
      </c>
      <c r="C17" s="58">
        <f>VLOOKUP(B17,ОсминафиналГрупаА,2)</f>
        <v>44810</v>
      </c>
      <c r="D17" s="59">
        <f>VLOOKUP(B17,ОсминафиналГрупаА,4)</f>
        <v>0.91666666666666663</v>
      </c>
      <c r="E17" s="44" t="str">
        <f>VLOOKUP(Резултати!B17,ОсминафиналГрупаА,6)</f>
        <v>Бразилия</v>
      </c>
      <c r="F17" s="44"/>
      <c r="G17">
        <f>IF(OR(H17="",H18=""),0,IF(AND(H17=25,H17-H18&gt;=2),1,IF(H17-H18=2,IF(H17=2,0,1),0)))+IF(OR(I17="",I18="",H17="",H18=""),0,IF(OR(AND(H17=0,H18=0),AND(H17&lt;25,H18&lt;25)),0,IF(AND(I17=25,I17-I18&gt;=2),1,IF(I17-I18=2,IF(I17=2,0,1),0))))+IF(OR(J17="",J18="",I17="",I18="",H17="",H18=""),0,IF(OR(AND(I17=0,I18=0),AND(H17=0,H18=0),AND(I17&lt;25,I18&lt;25),AND(H17&lt;25,H18&lt;25)),0,IF(AND(J17=25,J17-J18&gt;=2),1,IF(J17-J18=2,IF(J17=2,0,1),0))))+IF(OR(K17="",K18="",J17="",J18="",I17="",I18="",H17="",H18=""),0,IF(OR(AND(I17=0,I18=0),AND(H17=0,H18=0),AND(J17=0,J18=0),AND(I17&lt;25,I18&lt;25),AND(H17&lt;25,H18&lt;25),AND(J17&lt;25,J18&lt;25)),0,IF(AND(K17=25,K17-K18&gt;=2),1,IF(K17-K18=2,IF(K17=2,0,1),0))))+IF(OR(L17="",L18="",K17="",K18="",J17="",J18="",I17="",I18="",H17="",H18=""),0,IF(OR(AND(I17=0,I18=0),AND(H17=0,H18=0),AND(J17=0,J18=0),AND(K17=0,K18=0),AND(I17&lt;25,I18&lt;25),AND(H17&lt;25,H18&lt;25),AND(J17&lt;25,J18&lt;25),AND(K17&lt;25,K18&lt;25)),0,IF(AND(L17=15,L17-L18&gt;=2),1,IF(L17-L18=2,IF(L17=2,0,1),0))))</f>
        <v>3</v>
      </c>
      <c r="H17">
        <v>25</v>
      </c>
      <c r="I17">
        <v>25</v>
      </c>
      <c r="J17">
        <v>25</v>
      </c>
      <c r="P17" s="52">
        <v>4</v>
      </c>
      <c r="Q17" s="58">
        <f>VLOOKUP(P17,ОсминафиналГрупаБ,2)</f>
        <v>44809</v>
      </c>
      <c r="R17" s="59">
        <f>VLOOKUP(P17,ОсминафиналГрупаБ,4)</f>
        <v>0.91666666666666663</v>
      </c>
      <c r="S17" s="44" t="str">
        <f>VLOOKUP(Резултати!P17,ОсминафиналГрупаБ,6)</f>
        <v>Франия</v>
      </c>
      <c r="T17" s="44"/>
      <c r="U17">
        <f>IF(OR(V17="",V18=""),0,IF(AND(V17=25,V17-V18&gt;=2),1,IF(V17-V18=2,IF(V17=2,0,1),0)))+IF(OR(W17="",W18="",V17="",V18=""),0,IF(OR(AND(V17=0,V18=0),AND(V17&lt;25,V18&lt;25)),0,IF(AND(W17=25,W17-W18&gt;=2),1,IF(W17-W18=2,IF(W17=2,0,1),0))))+IF(OR(X17="",X18="",W17="",W18="",V17="",V18=""),0,IF(OR(AND(W17=0,W18=0),AND(V17=0,V18=0),AND(W17&lt;25,W18&lt;25),AND(V17&lt;25,V18&lt;25)),0,IF(AND(X17=25,X17-X18&gt;=2),1,IF(X17-X18=2,IF(X17=2,0,1),0))))+IF(OR(Y17="",Y18="",X17="",X18="",W17="",W18="",V17="",V18=""),0,IF(OR(AND(W17=0,W18=0),AND(V17=0,V18=0),AND(X17=0,X18=0),AND(W17&lt;25,W18&lt;25),AND(V17&lt;25,V18&lt;25),AND(X17&lt;25,X18&lt;25)),0,IF(AND(Y17=25,Y17-Y18&gt;=2),1,IF(Y17-Y18=2,IF(Y17=2,0,1),0))))+IF(OR(Z17="",Z18="",Y17="",Y18="",X17="",X18="",W17="",W18="",V17="",V18=""),0,IF(OR(AND(W17=0,W18=0),AND(V17=0,V18=0),AND(X17=0,X18=0),AND(Y17=0,Y18=0),AND(W17&lt;25,W18&lt;25),AND(V17&lt;25,V18&lt;25),AND(X17&lt;25,X18&lt;25),AND(Y17&lt;25,Y18&lt;25)),0,IF(AND(Z17=15,Z17-Z18&gt;=2),1,IF(Z17-Z18=2,IF(Z17=2,0,1),0))))</f>
        <v>3</v>
      </c>
      <c r="V17">
        <v>25</v>
      </c>
      <c r="W17">
        <v>21</v>
      </c>
      <c r="X17">
        <v>26</v>
      </c>
      <c r="Y17">
        <v>22</v>
      </c>
      <c r="Z17">
        <v>18</v>
      </c>
    </row>
    <row r="18" spans="2:26" x14ac:dyDescent="0.25">
      <c r="B18" s="52"/>
      <c r="C18" s="58"/>
      <c r="D18" s="59"/>
      <c r="E18" s="44" t="str">
        <f>VLOOKUP(Резултати!B17,ОсминафиналГрупаА,8)</f>
        <v>Иран</v>
      </c>
      <c r="F18" s="44"/>
      <c r="G18">
        <f>IF(OR(H17="",H18=""),0,IF(AND(H18=25,H18-H17&gt;=2),1,IF(H18-H17=2,IF(H18=2,0,1),0)))+IF(OR(I17="",I18="",H17="",H18=""),0,IF(OR(AND(H17=0,H18=0),AND(H17&lt;25,H18&lt;25)),0,IF(AND(I18=25,I18-I17&gt;=2),1,IF(I18-I17=2,IF(I18=2,0,1),0))))+IF(OR(J17="",J18="",I17="",I18="",H17="",H18=""),0,IF(OR(AND(I17=0,I18=0),AND(H17=0,H18=0),AND(I17&lt;25,I18&lt;25),AND(H17&lt;25,H18&lt;25)),0,IF(AND(J18=25,J18-J17&gt;=2),1,IF(J18-J17=2,IF(J18=2,0,1),0))))+IF(OR(K17="",K18="",J17="",J18="",I17="",I18="",H17="",H18=""),0,IF(OR(AND(I17=0,I18=0),AND(H17=0,H18=0),AND(J17=0,J18=0),AND(I17&lt;25,I18&lt;25),AND(H17&lt;25,H18&lt;25),AND(J17&lt;25,J18&lt;25)),0,IF(AND(K18=25,K18-K17&gt;=2),1,IF(K18-K17=2,IF(K18=2,0,1),0))))+IF(OR(L17="",L18="",K17="",K18="",J17="",J18="",I17="",I18="",H17="",H18=""),0,IF(OR(AND(I17=0,I18=0),AND(H17=0,H18=0),AND(J17=0,J18=0),AND(K17=0,K18=0),AND(I17&lt;25,I18&lt;25),AND(H17&lt;25,H18&lt;25),AND(J17&lt;25,J18&lt;25),AND(K17&lt;25,K18&lt;25)),0,IF(AND(L18=15,L18-L17&gt;=2),1,IF(L18-L17=2,IF(L18=2,0,1),0))))</f>
        <v>0</v>
      </c>
      <c r="H18">
        <v>17</v>
      </c>
      <c r="I18">
        <v>22</v>
      </c>
      <c r="J18">
        <v>23</v>
      </c>
      <c r="P18" s="52"/>
      <c r="Q18" s="58"/>
      <c r="R18" s="59"/>
      <c r="S18" s="44" t="str">
        <f>VLOOKUP(Резултати!P17,ОсминафиналГрупаБ,8)</f>
        <v>Япония</v>
      </c>
      <c r="T18" s="44"/>
      <c r="U18">
        <f>IF(OR(V17="",V18=""),0,IF(AND(V18=25,V18-V17&gt;=2),1,IF(V18-V17=2,IF(V18=2,0,1),0)))+IF(OR(W17="",W18="",V17="",V18=""),0,IF(OR(AND(V17=0,V18=0),AND(V17&lt;25,V18&lt;25)),0,IF(AND(W18=25,W18-W17&gt;=2),1,IF(W18-W17=2,IF(W18=2,0,1),0))))+IF(OR(X17="",X18="",W17="",W18="",V17="",V18=""),0,IF(OR(AND(W17=0,W18=0),AND(V17=0,V18=0),AND(W17&lt;25,W18&lt;25),AND(V17&lt;25,V18&lt;25)),0,IF(AND(X18=25,X18-X17&gt;=2),1,IF(X18-X17=2,IF(X18=2,0,1),0))))+IF(OR(Y17="",Y18="",X17="",X18="",W17="",W18="",V17="",V18=""),0,IF(OR(AND(W17=0,W18=0),AND(V17=0,V18=0),AND(X17=0,X18=0),AND(W17&lt;25,W18&lt;25),AND(V17&lt;25,V18&lt;25),AND(X17&lt;25,X18&lt;25)),0,IF(AND(Y18=25,Y18-Y17&gt;=2),1,IF(Y18-Y17=2,IF(Y18=2,0,1),0))))+IF(OR(Z17="",Z18="",Y17="",Y18="",X17="",X18="",W17="",W18="",V17="",V18=""),0,IF(OR(AND(W17=0,W18=0),AND(V17=0,V18=0),AND(X17=0,X18=0),AND(Y17=0,Y18=0),AND(W17&lt;25,W18&lt;25),AND(V17&lt;25,V18&lt;25),AND(X17&lt;25,X18&lt;25),AND(Y17&lt;25,Y18&lt;25)),0,IF(AND(Z18=15,Z18-Z17&gt;=2),1,IF(Z18-Z17=2,IF(Z18=2,0,1),0))))</f>
        <v>2</v>
      </c>
      <c r="V18">
        <v>17</v>
      </c>
      <c r="W18">
        <v>25</v>
      </c>
      <c r="X18">
        <v>24</v>
      </c>
      <c r="Y18">
        <v>25</v>
      </c>
      <c r="Z18">
        <v>16</v>
      </c>
    </row>
    <row r="21" spans="2:26" ht="15" customHeight="1" x14ac:dyDescent="0.25">
      <c r="B21" s="55" t="s">
        <v>64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25"/>
      <c r="P21" s="55" t="s">
        <v>65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2:26" ht="15" customHeight="1" x14ac:dyDescent="0.25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2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4" spans="2:26" x14ac:dyDescent="0.25">
      <c r="B24" t="s">
        <v>75</v>
      </c>
      <c r="C24" t="s">
        <v>69</v>
      </c>
      <c r="D24" t="s">
        <v>70</v>
      </c>
      <c r="E24" s="44" t="s">
        <v>71</v>
      </c>
      <c r="F24" s="44"/>
      <c r="G24" t="s">
        <v>72</v>
      </c>
      <c r="H24" t="s">
        <v>73</v>
      </c>
      <c r="I24" t="s">
        <v>74</v>
      </c>
      <c r="J24" t="s">
        <v>76</v>
      </c>
      <c r="K24" t="s">
        <v>77</v>
      </c>
      <c r="L24" t="s">
        <v>78</v>
      </c>
      <c r="P24" t="s">
        <v>75</v>
      </c>
      <c r="Q24" t="s">
        <v>69</v>
      </c>
      <c r="R24" t="s">
        <v>70</v>
      </c>
      <c r="S24" s="44" t="s">
        <v>71</v>
      </c>
      <c r="T24" s="44"/>
      <c r="U24" t="s">
        <v>72</v>
      </c>
      <c r="V24" t="s">
        <v>73</v>
      </c>
      <c r="W24" t="s">
        <v>74</v>
      </c>
      <c r="X24" t="s">
        <v>76</v>
      </c>
      <c r="Y24" t="s">
        <v>77</v>
      </c>
      <c r="Z24" t="s">
        <v>78</v>
      </c>
    </row>
    <row r="25" spans="2:26" x14ac:dyDescent="0.25">
      <c r="B25" s="52">
        <v>1</v>
      </c>
      <c r="C25" s="58">
        <f>VLOOKUP(B25,ЧетвъртфиналГрупаА,2)</f>
        <v>44812</v>
      </c>
      <c r="D25" s="59">
        <f>VLOOKUP(B25,ЧетвъртфиналГрупаА,4)</f>
        <v>0.77083333333333337</v>
      </c>
      <c r="E25" s="44" t="str">
        <f>IF(G13=3,E13,IF(G14=3,E14,"-"))</f>
        <v>Аржентина</v>
      </c>
      <c r="F25" s="44"/>
      <c r="G25">
        <f>IF(OR(H25="",H26=""),0,IF(AND(H25=25,H25-H26&gt;=2),1,IF(H25-H26=2,IF(H25=2,0,1),0)))+IF(OR(I25="",I26="",H25="",H26=""),0,IF(OR(AND(H25=0,H26=0),AND(H25&lt;25,H26&lt;25)),0,IF(AND(I25=25,I25-I26&gt;=2),1,IF(I25-I26=2,IF(I25=2,0,1),0))))+IF(OR(J25="",J26="",I25="",I26="",H25="",H26=""),0,IF(OR(AND(I25=0,I26=0),AND(H25=0,H26=0),AND(I25&lt;25,I26&lt;25),AND(H25&lt;25,H26&lt;25)),0,IF(AND(J25=25,J25-J26&gt;=2),1,IF(J25-J26=2,IF(J25=2,0,1),0))))+IF(OR(K25="",K26="",J25="",J26="",I25="",I26="",H25="",H26=""),0,IF(OR(AND(I25=0,I26=0),AND(H25=0,H26=0),AND(J25=0,J26=0),AND(I25&lt;25,I26&lt;25),AND(H25&lt;25,H26&lt;25),AND(J25&lt;25,J26&lt;25)),0,IF(AND(K25=25,K25-K26&gt;=2),1,IF(K25-K26=2,IF(K25=2,0,1),0))))+IF(OR(L25="",L26="",K25="",K26="",J25="",J26="",I25="",I26="",H25="",H26=""),0,IF(OR(AND(I25=0,I26=0),AND(H25=0,H26=0),AND(J25=0,J26=0),AND(K25=0,K26=0),AND(I25&lt;25,I26&lt;25),AND(H25&lt;25,H26&lt;25),AND(J25&lt;25,J26&lt;25),AND(K25&lt;25,K26&lt;25)),0,IF(AND(L25=15,L25-L26&gt;=2),1,IF(L25-L26=2,IF(L25=2,0,1),0))))</f>
        <v>1</v>
      </c>
      <c r="H25">
        <v>16</v>
      </c>
      <c r="I25">
        <v>25</v>
      </c>
      <c r="J25">
        <v>22</v>
      </c>
      <c r="K25">
        <v>21</v>
      </c>
      <c r="P25" s="52">
        <v>1</v>
      </c>
      <c r="Q25" s="58">
        <f>VLOOKUP(P25,ЧетвъртфиналГрупаА,2)</f>
        <v>44812</v>
      </c>
      <c r="R25" s="59">
        <f>VLOOKUP(P25,ЧетвъртфиналГрупаА,4)</f>
        <v>0.77083333333333337</v>
      </c>
      <c r="S25" s="44" t="str">
        <f>IF(U5=3,S5,IF(U6=3,S6,"-"))</f>
        <v>Словения</v>
      </c>
      <c r="T25" s="44"/>
      <c r="U25">
        <f>IF(OR(V25="",V26=""),0,IF(AND(V25=25,V25-V26&gt;=2),1,IF(V25-V26=2,IF(V25=2,0,1),0)))+IF(OR(W25="",W26="",V25="",V26=""),0,IF(OR(AND(V25=0,V26=0),AND(V25&lt;25,V26&lt;25)),0,IF(AND(W25=25,W25-W26&gt;=2),1,IF(W25-W26=2,IF(W25=2,0,1),0))))+IF(OR(X25="",X26="",W25="",W26="",V25="",V26=""),0,IF(OR(AND(W25=0,W26=0),AND(V25=0,V26=0),AND(W25&lt;25,W26&lt;25),AND(V25&lt;25,V26&lt;25)),0,IF(AND(X25=25,X25-X26&gt;=2),1,IF(X25-X26=2,IF(X25=2,0,1),0))))+IF(OR(Y25="",Y26="",X25="",X26="",W25="",W26="",V25="",V26=""),0,IF(OR(AND(W25=0,W26=0),AND(V25=0,V26=0),AND(X25=0,X26=0),AND(W25&lt;25,W26&lt;25),AND(V25&lt;25,V26&lt;25),AND(X25&lt;25,X26&lt;25)),0,IF(AND(Y25=25,Y25-Y26&gt;=2),1,IF(Y25-Y26=2,IF(Y25=2,0,1),0))))+IF(OR(Z25="",Z26="",Y25="",Y26="",X25="",X26="",W25="",W26="",V25="",V26=""),0,IF(OR(AND(W25=0,W26=0),AND(V25=0,V26=0),AND(X25=0,X26=0),AND(Y25=0,Y26=0),AND(W25&lt;25,W26&lt;25),AND(V25&lt;25,V26&lt;25),AND(X25&lt;25,X26&lt;25),AND(Y25&lt;25,Y26&lt;25)),0,IF(AND(Z25=15,Z25-Z26&gt;=2),1,IF(Z25-Z26=2,IF(Z25=2,0,1),0))))</f>
        <v>3</v>
      </c>
      <c r="V25">
        <v>18</v>
      </c>
      <c r="W25">
        <v>26</v>
      </c>
      <c r="X25">
        <v>25</v>
      </c>
      <c r="Y25">
        <v>25</v>
      </c>
    </row>
    <row r="26" spans="2:26" x14ac:dyDescent="0.25">
      <c r="B26" s="52"/>
      <c r="C26" s="58"/>
      <c r="D26" s="59"/>
      <c r="E26" s="44" t="str">
        <f>IF(G17=3,E17,IF(G18=3,E18,"-"))</f>
        <v>Бразилия</v>
      </c>
      <c r="F26" s="44"/>
      <c r="G26">
        <f>IF(OR(H25="",H26=""),0,IF(AND(H26=25,H26-H25&gt;=2),1,IF(H26-H25=2,IF(H26=2,0,1),0)))+IF(OR(I25="",I26="",H25="",H26=""),0,IF(OR(AND(H25=0,H26=0),AND(H25&lt;25,H26&lt;25)),0,IF(AND(I26=25,I26-I25&gt;=2),1,IF(I26-I25=2,IF(I26=2,0,1),0))))+IF(OR(J25="",J26="",I25="",I26="",H25="",H26=""),0,IF(OR(AND(I25=0,I26=0),AND(H25=0,H26=0),AND(I25&lt;25,I26&lt;25),AND(H25&lt;25,H26&lt;25)),0,IF(AND(J26=25,J26-J25&gt;=2),1,IF(J26-J25=2,IF(J26=2,0,1),0))))+IF(OR(K25="",K26="",J25="",J26="",I25="",I26="",H25="",H26=""),0,IF(OR(AND(I25=0,I26=0),AND(H25=0,H26=0),AND(J25=0,J26=0),AND(I25&lt;25,I26&lt;25),AND(H25&lt;25,H26&lt;25),AND(J25&lt;25,J26&lt;25)),0,IF(AND(K26=25,K26-K25&gt;=2),1,IF(K26-K25=2,IF(K26=2,0,1),0))))+IF(OR(L25="",L26="",K25="",K26="",J25="",J26="",I25="",I26="",H25="",H26=""),0,IF(OR(AND(I25=0,I26=0),AND(H25=0,H26=0),AND(J25=0,J26=0),AND(K25=0,K26=0),AND(I25&lt;25,I26&lt;25),AND(H25&lt;25,H26&lt;25),AND(J25&lt;25,J26&lt;25),AND(K25&lt;25,K26&lt;25)),0,IF(AND(L26=15,L26-L25&gt;=2),1,IF(L26-L25=2,IF(L26=2,0,1),0))))</f>
        <v>3</v>
      </c>
      <c r="H26">
        <v>25</v>
      </c>
      <c r="I26">
        <v>23</v>
      </c>
      <c r="J26">
        <v>25</v>
      </c>
      <c r="K26">
        <v>25</v>
      </c>
      <c r="P26" s="52"/>
      <c r="Q26" s="58"/>
      <c r="R26" s="59"/>
      <c r="S26" s="44" t="str">
        <f>IF(U13=3,S13,IF(U14=3,S14,"-"))</f>
        <v>Украйна</v>
      </c>
      <c r="T26" s="44"/>
      <c r="U26">
        <f>IF(OR(V25="",V26=""),0,IF(AND(V26=25,V26-V25&gt;=2),1,IF(V26-V25=2,IF(V26=2,0,1),0)))+IF(OR(W25="",W26="",V25="",V26=""),0,IF(OR(AND(V25=0,V26=0),AND(V25&lt;25,V26&lt;25)),0,IF(AND(W26=25,W26-W25&gt;=2),1,IF(W26-W25=2,IF(W26=2,0,1),0))))+IF(OR(X25="",X26="",W25="",W26="",V25="",V26=""),0,IF(OR(AND(W25=0,W26=0),AND(V25=0,V26=0),AND(W25&lt;25,W26&lt;25),AND(V25&lt;25,V26&lt;25)),0,IF(AND(X26=25,X26-X25&gt;=2),1,IF(X26-X25=2,IF(X26=2,0,1),0))))+IF(OR(Y25="",Y26="",X25="",X26="",W25="",W26="",V25="",V26=""),0,IF(OR(AND(W25=0,W26=0),AND(V25=0,V26=0),AND(X25=0,X26=0),AND(W25&lt;25,W26&lt;25),AND(V25&lt;25,V26&lt;25),AND(X25&lt;25,X26&lt;25)),0,IF(AND(Y26=25,Y26-Y25&gt;=2),1,IF(Y26-Y25=2,IF(Y26=2,0,1),0))))+IF(OR(Z25="",Z26="",Y25="",Y26="",X25="",X26="",W25="",W26="",V25="",V26=""),0,IF(OR(AND(W25=0,W26=0),AND(V25=0,V26=0),AND(X25=0,X26=0),AND(Y25=0,Y26=0),AND(W25&lt;25,W26&lt;25),AND(V25&lt;25,V26&lt;25),AND(X25&lt;25,X26&lt;25),AND(Y25&lt;25,Y26&lt;25)),0,IF(AND(Z26=15,Z26-Z25&gt;=2),1,IF(Z26-Z25=2,IF(Z26=2,0,1),0))))</f>
        <v>1</v>
      </c>
      <c r="V26">
        <v>25</v>
      </c>
      <c r="W26">
        <v>24</v>
      </c>
      <c r="X26">
        <v>19</v>
      </c>
      <c r="Y26">
        <v>13</v>
      </c>
    </row>
    <row r="28" spans="2:26" x14ac:dyDescent="0.25">
      <c r="B28" t="s">
        <v>75</v>
      </c>
      <c r="C28" t="s">
        <v>69</v>
      </c>
      <c r="D28" t="s">
        <v>70</v>
      </c>
      <c r="E28" s="44" t="s">
        <v>71</v>
      </c>
      <c r="F28" s="44"/>
      <c r="G28" t="s">
        <v>72</v>
      </c>
      <c r="H28" t="s">
        <v>73</v>
      </c>
      <c r="I28" t="s">
        <v>74</v>
      </c>
      <c r="J28" t="s">
        <v>76</v>
      </c>
      <c r="K28" t="s">
        <v>77</v>
      </c>
      <c r="L28" t="s">
        <v>78</v>
      </c>
      <c r="P28" t="s">
        <v>75</v>
      </c>
      <c r="Q28" t="s">
        <v>69</v>
      </c>
      <c r="R28" t="s">
        <v>70</v>
      </c>
      <c r="S28" s="44" t="s">
        <v>71</v>
      </c>
      <c r="T28" s="44"/>
      <c r="U28" t="s">
        <v>72</v>
      </c>
      <c r="V28" t="s">
        <v>73</v>
      </c>
      <c r="W28" t="s">
        <v>74</v>
      </c>
      <c r="X28" t="s">
        <v>76</v>
      </c>
      <c r="Y28" t="s">
        <v>77</v>
      </c>
      <c r="Z28" t="s">
        <v>78</v>
      </c>
    </row>
    <row r="29" spans="2:26" x14ac:dyDescent="0.25">
      <c r="B29" s="52">
        <v>2</v>
      </c>
      <c r="C29" s="58">
        <f>VLOOKUP(B29,ЧетвъртфиналГрупаА,2)</f>
        <v>44812</v>
      </c>
      <c r="D29" s="59">
        <f>VLOOKUP(B29,ЧетвъртфиналГрупаА,4)</f>
        <v>0.91666666666666663</v>
      </c>
      <c r="E29" s="44" t="str">
        <f>IF(G9=3,E9,IF(G10=3,E10,"-"))</f>
        <v>Полша</v>
      </c>
      <c r="F29" s="44"/>
      <c r="G29">
        <f>IF(OR(H29="",H30=""),0,IF(AND(H29=25,H29-H30&gt;=2),1,IF(H29-H30=2,IF(H29=2,0,1),0)))+IF(OR(I29="",I30="",H29="",H30=""),0,IF(OR(AND(H29=0,H30=0),AND(H29&lt;25,H30&lt;25)),0,IF(AND(I29=25,I29-I30&gt;=2),1,IF(I29-I30=2,IF(I29=2,0,1),0))))+IF(OR(J29="",J30="",I29="",I30="",H29="",H30=""),0,IF(OR(AND(I29=0,I30=0),AND(H29=0,H30=0),AND(I29&lt;25,I30&lt;25),AND(H29&lt;25,H30&lt;25)),0,IF(AND(J29=25,J29-J30&gt;=2),1,IF(J29-J30=2,IF(J29=2,0,1),0))))+IF(OR(K29="",K30="",J29="",J30="",I29="",I30="",H29="",H30=""),0,IF(OR(AND(I29=0,I30=0),AND(H29=0,H30=0),AND(J29=0,J30=0),AND(I29&lt;25,I30&lt;25),AND(H29&lt;25,H30&lt;25),AND(J29&lt;25,J30&lt;25)),0,IF(AND(K29=25,K29-K30&gt;=2),1,IF(K29-K30=2,IF(K29=2,0,1),0))))+IF(OR(L29="",L30="",K29="",K30="",J29="",J30="",I29="",I30="",H29="",H30=""),0,IF(OR(AND(I29=0,I30=0),AND(H29=0,H30=0),AND(J29=0,J30=0),AND(K29=0,K30=0),AND(I29&lt;25,I30&lt;25),AND(H29&lt;25,H30&lt;25),AND(J29&lt;25,J30&lt;25),AND(K29&lt;25,K30&lt;25)),0,IF(AND(L29=15,L29-L30&gt;=2),1,IF(L29-L30=2,IF(L29=2,0,1),0))))</f>
        <v>3</v>
      </c>
      <c r="H29">
        <v>25</v>
      </c>
      <c r="I29">
        <v>27</v>
      </c>
      <c r="J29">
        <v>21</v>
      </c>
      <c r="K29">
        <v>22</v>
      </c>
      <c r="L29">
        <v>15</v>
      </c>
      <c r="P29" s="52">
        <v>2</v>
      </c>
      <c r="Q29" s="58">
        <f>VLOOKUP(P29,ЧетвъртфиналГрупаА,2)</f>
        <v>44812</v>
      </c>
      <c r="R29" s="59">
        <f>VLOOKUP(P29,ЧетвъртфиналГрупаА,4)</f>
        <v>0.91666666666666663</v>
      </c>
      <c r="S29" s="44" t="str">
        <f>IF(U9=3,S9,IF(U10=3,S10,"-"))</f>
        <v>Италия</v>
      </c>
      <c r="T29" s="44"/>
      <c r="U29">
        <f>IF(OR(V29="",V30=""),0,IF(AND(V29=25,V29-V30&gt;=2),1,IF(V29-V30=2,IF(V29=2,0,1),0)))+IF(OR(W29="",W30="",V29="",V30=""),0,IF(OR(AND(V29=0,V30=0),AND(V29&lt;25,V30&lt;25)),0,IF(AND(W29=25,W29-W30&gt;=2),1,IF(W29-W30=2,IF(W29=2,0,1),0))))+IF(OR(X29="",X30="",W29="",W30="",V29="",V30=""),0,IF(OR(AND(W29=0,W30=0),AND(V29=0,V30=0),AND(W29&lt;25,W30&lt;25),AND(V29&lt;25,V30&lt;25)),0,IF(AND(X29=25,X29-X30&gt;=2),1,IF(X29-X30=2,IF(X29=2,0,1),0))))+IF(OR(Y29="",Y30="",X29="",X30="",W29="",W30="",V29="",V30=""),0,IF(OR(AND(W29=0,W30=0),AND(V29=0,V30=0),AND(X29=0,X30=0),AND(W29&lt;25,W30&lt;25),AND(V29&lt;25,V30&lt;25),AND(X29&lt;25,X30&lt;25)),0,IF(AND(Y29=25,Y29-Y30&gt;=2),1,IF(Y29-Y30=2,IF(Y29=2,0,1),0))))+IF(OR(Z29="",Z30="",Y29="",Y30="",X29="",X30="",W29="",W30="",V29="",V30=""),0,IF(OR(AND(W29=0,W30=0),AND(V29=0,V30=0),AND(X29=0,X30=0),AND(Y29=0,Y30=0),AND(W29&lt;25,W30&lt;25),AND(V29&lt;25,V30&lt;25),AND(X29&lt;25,X30&lt;25),AND(Y29&lt;25,Y30&lt;25)),0,IF(AND(Z29=15,Z29-Z30&gt;=2),1,IF(Z29-Z30=2,IF(Z29=2,0,1),0))))</f>
        <v>3</v>
      </c>
      <c r="V29">
        <v>24</v>
      </c>
      <c r="W29">
        <v>25</v>
      </c>
      <c r="X29">
        <v>23</v>
      </c>
      <c r="Y29">
        <v>25</v>
      </c>
      <c r="Z29">
        <v>15</v>
      </c>
    </row>
    <row r="30" spans="2:26" x14ac:dyDescent="0.25">
      <c r="B30" s="52"/>
      <c r="C30" s="58"/>
      <c r="D30" s="59"/>
      <c r="E30" s="44" t="str">
        <f>IF(G5=3,E5,IF(G6=3,E6,"-"))</f>
        <v>САЩ</v>
      </c>
      <c r="F30" s="44"/>
      <c r="G30">
        <f>IF(OR(H29="",H30=""),0,IF(AND(H30=25,H30-H29&gt;=2),1,IF(H30-H29=2,IF(H30=2,0,1),0)))+IF(OR(I29="",I30="",H29="",H30=""),0,IF(OR(AND(H29=0,H30=0),AND(H29&lt;25,H30&lt;25)),0,IF(AND(I30=25,I30-I29&gt;=2),1,IF(I30-I29=2,IF(I30=2,0,1),0))))+IF(OR(J29="",J30="",I29="",I30="",H29="",H30=""),0,IF(OR(AND(I29=0,I30=0),AND(H29=0,H30=0),AND(I29&lt;25,I30&lt;25),AND(H29&lt;25,H30&lt;25)),0,IF(AND(J30=25,J30-J29&gt;=2),1,IF(J30-J29=2,IF(J30=2,0,1),0))))+IF(OR(K29="",K30="",J29="",J30="",I29="",I30="",H29="",H30=""),0,IF(OR(AND(I29=0,I30=0),AND(H29=0,H30=0),AND(J29=0,J30=0),AND(I29&lt;25,I30&lt;25),AND(H29&lt;25,H30&lt;25),AND(J29&lt;25,J30&lt;25)),0,IF(AND(K30=25,K30-K29&gt;=2),1,IF(K30-K29=2,IF(K30=2,0,1),0))))+IF(OR(L29="",L30="",K29="",K30="",J29="",J30="",I29="",I30="",H29="",H30=""),0,IF(OR(AND(I29=0,I30=0),AND(H29=0,H30=0),AND(J29=0,J30=0),AND(K29=0,K30=0),AND(I29&lt;25,I30&lt;25),AND(H29&lt;25,H30&lt;25),AND(J29&lt;25,J30&lt;25),AND(K29&lt;25,K30&lt;25)),0,IF(AND(L30=15,L30-L29&gt;=2),1,IF(L30-L29=2,IF(L30=2,0,1),0))))</f>
        <v>2</v>
      </c>
      <c r="H30">
        <v>20</v>
      </c>
      <c r="I30">
        <v>25</v>
      </c>
      <c r="J30">
        <v>25</v>
      </c>
      <c r="K30">
        <v>25</v>
      </c>
      <c r="L30">
        <v>12</v>
      </c>
      <c r="P30" s="52"/>
      <c r="Q30" s="58"/>
      <c r="R30" s="59"/>
      <c r="S30" s="44" t="str">
        <f>IF(U17=3,S17,IF(U18=3,S18,"-"))</f>
        <v>Франия</v>
      </c>
      <c r="T30" s="44"/>
      <c r="U30">
        <f>IF(OR(V29="",V30=""),0,IF(AND(V30=25,V30-V29&gt;=2),1,IF(V30-V29=2,IF(V30=2,0,1),0)))+IF(OR(W29="",W30="",V29="",V30=""),0,IF(OR(AND(V29=0,V30=0),AND(V29&lt;25,V30&lt;25)),0,IF(AND(W30=25,W30-W29&gt;=2),1,IF(W30-W29=2,IF(W30=2,0,1),0))))+IF(OR(X29="",X30="",W29="",W30="",V29="",V30=""),0,IF(OR(AND(W29=0,W30=0),AND(V29=0,V30=0),AND(W29&lt;25,W30&lt;25),AND(V29&lt;25,V30&lt;25)),0,IF(AND(X30=25,X30-X29&gt;=2),1,IF(X30-X29=2,IF(X30=2,0,1),0))))+IF(OR(Y29="",Y30="",X29="",X30="",W29="",W30="",V29="",V30=""),0,IF(OR(AND(W29=0,W30=0),AND(V29=0,V30=0),AND(X29=0,X30=0),AND(W29&lt;25,W30&lt;25),AND(V29&lt;25,V30&lt;25),AND(X29&lt;25,X30&lt;25)),0,IF(AND(Y30=25,Y30-Y29&gt;=2),1,IF(Y30-Y29=2,IF(Y30=2,0,1),0))))+IF(OR(Z29="",Z30="",Y29="",Y30="",X29="",X30="",W29="",W30="",V29="",V30=""),0,IF(OR(AND(W29=0,W30=0),AND(V29=0,V30=0),AND(X29=0,X30=0),AND(Y29=0,Y30=0),AND(W29&lt;25,W30&lt;25),AND(V29&lt;25,V30&lt;25),AND(X29&lt;25,X30&lt;25),AND(Y29&lt;25,Y30&lt;25)),0,IF(AND(Z30=15,Z30-Z29&gt;=2),1,IF(Z30-Z29=2,IF(Z30=2,0,1),0))))</f>
        <v>2</v>
      </c>
      <c r="V30">
        <v>26</v>
      </c>
      <c r="W30">
        <v>21</v>
      </c>
      <c r="X30">
        <v>25</v>
      </c>
      <c r="Y30">
        <v>22</v>
      </c>
      <c r="Z30">
        <v>12</v>
      </c>
    </row>
    <row r="33" spans="2:25" ht="15" customHeight="1" x14ac:dyDescent="0.25">
      <c r="I33" s="55" t="s">
        <v>62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14"/>
    </row>
    <row r="34" spans="2:25" ht="15" customHeight="1" x14ac:dyDescent="0.25"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14"/>
    </row>
    <row r="36" spans="2:25" x14ac:dyDescent="0.25">
      <c r="I36" t="s">
        <v>75</v>
      </c>
      <c r="J36" t="s">
        <v>69</v>
      </c>
      <c r="K36" t="s">
        <v>70</v>
      </c>
      <c r="L36" s="44" t="s">
        <v>71</v>
      </c>
      <c r="M36" s="44"/>
      <c r="N36" t="s">
        <v>72</v>
      </c>
      <c r="O36" t="s">
        <v>73</v>
      </c>
      <c r="P36" t="s">
        <v>74</v>
      </c>
      <c r="Q36" t="s">
        <v>76</v>
      </c>
      <c r="R36" t="s">
        <v>77</v>
      </c>
      <c r="S36" t="s">
        <v>78</v>
      </c>
    </row>
    <row r="37" spans="2:25" x14ac:dyDescent="0.25">
      <c r="I37" s="52">
        <v>1</v>
      </c>
      <c r="J37" s="58">
        <f>VLOOKUP(I37,Полуфинал,2)</f>
        <v>44814</v>
      </c>
      <c r="K37" s="59">
        <f>VLOOKUP(I37,Полуфинал,4)</f>
        <v>0.79166666666666663</v>
      </c>
      <c r="L37" s="44" t="str">
        <f>IF(G29=3,E29,IF(G30=3,E30,"-"))</f>
        <v>Полша</v>
      </c>
      <c r="M37" s="44"/>
      <c r="N37">
        <f>IF(OR(O37="",O38=""),0,IF(AND(O37=25,O37-O38&gt;=2),1,IF(O37-O38=2,IF(O37=2,0,1),0)))+IF(OR(P37="",P38="",O37="",O38=""),0,IF(OR(AND(O37=0,O38=0),AND(O37&lt;25,O38&lt;25)),0,IF(AND(P37=25,P37-P38&gt;=2),1,IF(P37-P38=2,IF(P37=2,0,1),0))))+IF(OR(Q37="",Q38="",P37="",P38="",O37="",O38=""),0,IF(OR(AND(P37=0,P38=0),AND(O37=0,O38=0),AND(P37&lt;25,P38&lt;25),AND(O37&lt;25,O38&lt;25)),0,IF(AND(Q37=25,Q37-Q38&gt;=2),1,IF(Q37-Q38=2,IF(Q37=2,0,1),0))))+IF(OR(R37="",R38="",Q37="",Q38="",P37="",P38="",O37="",O38=""),0,IF(OR(AND(P37=0,P38=0),AND(O37=0,O38=0),AND(Q37=0,Q38=0),AND(P37&lt;25,P38&lt;25),AND(O37&lt;25,O38&lt;25),AND(Q37&lt;25,Q38&lt;25)),0,IF(AND(R37=25,R37-R38&gt;=2),1,IF(R37-R38=2,IF(R37=2,0,1),0))))+IF(OR(S37="",S38="",R37="",R38="",Q37="",Q38="",P37="",P38="",O37="",O38=""),0,IF(OR(AND(P37=0,P38=0),AND(O37=0,O38=0),AND(Q37=0,Q38=0),AND(R37=0,R38=0),AND(P37&lt;25,P38&lt;25),AND(O37&lt;25,O38&lt;25),AND(Q37&lt;25,Q38&lt;25),AND(R37&lt;25,R38&lt;25)),0,IF(AND(S37=15,S37-S38&gt;=2),1,IF(S37-S38=2,IF(S37=2,0,1),0))))</f>
        <v>3</v>
      </c>
      <c r="O37">
        <v>23</v>
      </c>
      <c r="P37">
        <v>25</v>
      </c>
      <c r="Q37">
        <v>25</v>
      </c>
      <c r="R37">
        <v>21</v>
      </c>
      <c r="S37">
        <v>15</v>
      </c>
    </row>
    <row r="38" spans="2:25" x14ac:dyDescent="0.25">
      <c r="I38" s="52"/>
      <c r="J38" s="58"/>
      <c r="K38" s="59"/>
      <c r="L38" s="44" t="str">
        <f>IF(G25=3,E25,IF(G26=3,E26,"-"))</f>
        <v>Бразилия</v>
      </c>
      <c r="M38" s="44"/>
      <c r="N38">
        <f>IF(OR(O37="",O38=""),0,IF(AND(O38=25,O38-O37&gt;=2),1,IF(O38-O37=2,IF(O38=2,0,1),0)))+IF(OR(P37="",P38="",O37="",O38=""),0,IF(OR(AND(O37=0,O38=0),AND(O37&lt;25,O38&lt;25)),0,IF(AND(P38=25,P38-P37&gt;=2),1,IF(P38-P37=2,IF(P38=2,0,1),0))))+IF(OR(Q37="",Q38="",P37="",P38="",O37="",O38=""),0,IF(OR(AND(P37=0,P38=0),AND(O37=0,O38=0),AND(P37&lt;25,P38&lt;25),AND(O37&lt;25,O38&lt;25)),0,IF(AND(Q38=25,Q38-Q37&gt;=2),1,IF(Q38-Q37=2,IF(Q38=2,0,1),0))))+IF(OR(R37="",R38="",Q37="",Q38="",P37="",P38="",O37="",O38=""),0,IF(OR(AND(P37=0,P38=0),AND(O37=0,O38=0),AND(Q37=0,Q38=0),AND(P37&lt;25,P38&lt;25),AND(O37&lt;25,O38&lt;25),AND(Q37&lt;25,Q38&lt;25)),0,IF(AND(R38=25,R38-R37&gt;=2),1,IF(R38-R37=2,IF(R38=2,0,1),0))))+IF(OR(S37="",S38="",R37="",R38="",Q37="",Q38="",P37="",P38="",O37="",O38=""),0,IF(OR(AND(P37=0,P38=0),AND(O37=0,O38=0),AND(Q37=0,Q38=0),AND(R37=0,R38=0),AND(P37&lt;25,P38&lt;25),AND(O37&lt;25,O38&lt;25),AND(Q37&lt;25,Q38&lt;25),AND(R37&lt;25,R38&lt;25)),0,IF(AND(S38=15,S38-S37&gt;=2),1,IF(S38-S37=2,IF(S38=2,0,1),0))))</f>
        <v>2</v>
      </c>
      <c r="O38">
        <v>25</v>
      </c>
      <c r="P38">
        <v>18</v>
      </c>
      <c r="Q38">
        <v>20</v>
      </c>
      <c r="R38">
        <v>25</v>
      </c>
      <c r="S38">
        <v>12</v>
      </c>
    </row>
    <row r="40" spans="2:25" x14ac:dyDescent="0.25">
      <c r="I40" t="s">
        <v>75</v>
      </c>
      <c r="J40" t="s">
        <v>69</v>
      </c>
      <c r="K40" t="s">
        <v>70</v>
      </c>
      <c r="L40" s="44" t="s">
        <v>71</v>
      </c>
      <c r="M40" s="44"/>
      <c r="N40" t="s">
        <v>72</v>
      </c>
      <c r="O40" t="s">
        <v>73</v>
      </c>
      <c r="P40" t="s">
        <v>74</v>
      </c>
      <c r="Q40" t="s">
        <v>76</v>
      </c>
      <c r="R40" t="s">
        <v>77</v>
      </c>
      <c r="S40" t="s">
        <v>78</v>
      </c>
    </row>
    <row r="41" spans="2:25" x14ac:dyDescent="0.25">
      <c r="I41" s="52">
        <v>2</v>
      </c>
      <c r="J41" s="58">
        <f>VLOOKUP(I41,Полуфинал,2)</f>
        <v>44814</v>
      </c>
      <c r="K41" s="59">
        <f>VLOOKUP(I41,Полуфинал,4)</f>
        <v>0.91666666666666663</v>
      </c>
      <c r="L41" s="44" t="str">
        <f>IF(U29=3,S29,IF(U30=3,S30,"-"))</f>
        <v>Италия</v>
      </c>
      <c r="M41" s="44"/>
      <c r="N41">
        <f>IF(OR(O41="",O42=""),0,IF(AND(O41=25,O41-O42&gt;=2),1,IF(O41-O42=2,IF(O41=2,0,1),0)))+IF(OR(P41="",P42="",O41="",O42=""),0,IF(OR(AND(O41=0,O42=0),AND(O41&lt;25,O42&lt;25)),0,IF(AND(P41=25,P41-P42&gt;=2),1,IF(P41-P42=2,IF(P41=2,0,1),0))))+IF(OR(Q41="",Q42="",P41="",P42="",O41="",O42=""),0,IF(OR(AND(P41=0,P42=0),AND(O41=0,O42=0),AND(P41&lt;25,P42&lt;25),AND(O41&lt;25,O42&lt;25)),0,IF(AND(Q41=25,Q41-Q42&gt;=2),1,IF(Q41-Q42=2,IF(Q41=2,0,1),0))))+IF(OR(R41="",R42="",Q41="",Q42="",P41="",P42="",O41="",O42=""),0,IF(OR(AND(P41=0,P42=0),AND(O41=0,O42=0),AND(Q41=0,Q42=0),AND(P41&lt;25,P42&lt;25),AND(O41&lt;25,O42&lt;25),AND(Q41&lt;25,Q42&lt;25)),0,IF(AND(R41=25,R41-R42&gt;=2),1,IF(R41-R42=2,IF(R41=2,0,1),0))))+IF(OR(S41="",S42="",R41="",R42="",Q41="",Q42="",P41="",P42="",O41="",O42=""),0,IF(OR(AND(P41=0,P42=0),AND(O41=0,O42=0),AND(Q41=0,Q42=0),AND(R41=0,R42=0),AND(P41&lt;25,P42&lt;25),AND(O41&lt;25,O42&lt;25),AND(Q41&lt;25,Q42&lt;25),AND(R41&lt;25,R42&lt;25)),0,IF(AND(S41=15,S41-S42&gt;=2),1,IF(S41-S42=2,IF(S41=2,0,1),0))))</f>
        <v>3</v>
      </c>
      <c r="O41">
        <v>25</v>
      </c>
      <c r="P41">
        <v>25</v>
      </c>
      <c r="Q41">
        <v>25</v>
      </c>
    </row>
    <row r="42" spans="2:25" x14ac:dyDescent="0.25">
      <c r="I42" s="52"/>
      <c r="J42" s="58"/>
      <c r="K42" s="59"/>
      <c r="L42" s="44" t="str">
        <f>IF(U25=3,S25,IF(U26=3,S26,"-"))</f>
        <v>Словения</v>
      </c>
      <c r="M42" s="44"/>
      <c r="N42">
        <f>IF(OR(O41="",O42=""),0,IF(AND(O42=25,O42-O41&gt;=2),1,IF(O42-O41=2,IF(O42=2,0,1),0)))+IF(OR(P41="",P42="",O41="",O42=""),0,IF(OR(AND(O41=0,O42=0),AND(O41&lt;25,O42&lt;25)),0,IF(AND(P42=25,P42-P41&gt;=2),1,IF(P42-P41=2,IF(P42=2,0,1),0))))+IF(OR(Q41="",Q42="",P41="",P42="",O41="",O42=""),0,IF(OR(AND(P41=0,P42=0),AND(O41=0,O42=0),AND(P41&lt;25,P42&lt;25),AND(O41&lt;25,O42&lt;25)),0,IF(AND(Q42=25,Q42-Q41&gt;=2),1,IF(Q42-Q41=2,IF(Q42=2,0,1),0))))+IF(OR(R41="",R42="",Q41="",Q42="",P41="",P42="",O41="",O42=""),0,IF(OR(AND(P41=0,P42=0),AND(O41=0,O42=0),AND(Q41=0,Q42=0),AND(P41&lt;25,P42&lt;25),AND(O41&lt;25,O42&lt;25),AND(Q41&lt;25,Q42&lt;25)),0,IF(AND(R42=25,R42-R41&gt;=2),1,IF(R42-R41=2,IF(R42=2,0,1),0))))+IF(OR(S41="",S42="",R41="",R42="",Q41="",Q42="",P41="",P42="",O41="",O42=""),0,IF(OR(AND(P41=0,P42=0),AND(O41=0,O42=0),AND(Q41=0,Q42=0),AND(R41=0,R42=0),AND(P41&lt;25,P42&lt;25),AND(O41&lt;25,O42&lt;25),AND(Q41&lt;25,Q42&lt;25),AND(R41&lt;25,R42&lt;25)),0,IF(AND(S42=15,S42-S41&gt;=2),1,IF(S42-S41=2,IF(S42=2,0,1),0))))</f>
        <v>0</v>
      </c>
      <c r="O42">
        <v>21</v>
      </c>
      <c r="P42">
        <v>22</v>
      </c>
      <c r="Q42">
        <v>21</v>
      </c>
    </row>
    <row r="45" spans="2:25" ht="15" customHeight="1" x14ac:dyDescent="0.25">
      <c r="B45" s="14"/>
      <c r="C45" s="55" t="s">
        <v>63</v>
      </c>
      <c r="D45" s="55"/>
      <c r="E45" s="55"/>
      <c r="F45" s="55"/>
      <c r="G45" s="55"/>
      <c r="H45" s="55"/>
      <c r="I45" s="55"/>
      <c r="J45" s="55"/>
      <c r="K45" s="55"/>
      <c r="L45" s="55"/>
      <c r="P45" s="55" t="s">
        <v>61</v>
      </c>
      <c r="Q45" s="55"/>
      <c r="R45" s="55"/>
      <c r="S45" s="55"/>
      <c r="T45" s="55"/>
      <c r="U45" s="55"/>
      <c r="V45" s="55"/>
      <c r="W45" s="55"/>
      <c r="X45" s="55"/>
      <c r="Y45" s="55"/>
    </row>
    <row r="46" spans="2:25" ht="15" customHeight="1" x14ac:dyDescent="0.25">
      <c r="B46" s="14"/>
      <c r="C46" s="55"/>
      <c r="D46" s="55"/>
      <c r="E46" s="55"/>
      <c r="F46" s="55"/>
      <c r="G46" s="55"/>
      <c r="H46" s="55"/>
      <c r="I46" s="55"/>
      <c r="J46" s="55"/>
      <c r="K46" s="55"/>
      <c r="L46" s="55"/>
      <c r="P46" s="55"/>
      <c r="Q46" s="55"/>
      <c r="R46" s="55"/>
      <c r="S46" s="55"/>
      <c r="T46" s="55"/>
      <c r="U46" s="55"/>
      <c r="V46" s="55"/>
      <c r="W46" s="55"/>
      <c r="X46" s="55"/>
      <c r="Y46" s="55"/>
    </row>
    <row r="48" spans="2:25" x14ac:dyDescent="0.25">
      <c r="C48" t="s">
        <v>69</v>
      </c>
      <c r="D48" t="s">
        <v>70</v>
      </c>
      <c r="E48" s="44" t="s">
        <v>71</v>
      </c>
      <c r="F48" s="44"/>
      <c r="G48" t="s">
        <v>72</v>
      </c>
      <c r="H48" t="s">
        <v>73</v>
      </c>
      <c r="I48" t="s">
        <v>74</v>
      </c>
      <c r="J48" t="s">
        <v>76</v>
      </c>
      <c r="K48" t="s">
        <v>77</v>
      </c>
      <c r="L48" t="s">
        <v>78</v>
      </c>
      <c r="P48" t="s">
        <v>69</v>
      </c>
      <c r="Q48" t="s">
        <v>70</v>
      </c>
      <c r="R48" s="44" t="s">
        <v>71</v>
      </c>
      <c r="S48" s="44"/>
      <c r="T48" t="s">
        <v>72</v>
      </c>
      <c r="U48" t="s">
        <v>73</v>
      </c>
      <c r="V48" t="s">
        <v>74</v>
      </c>
      <c r="W48" t="s">
        <v>76</v>
      </c>
      <c r="X48" t="s">
        <v>77</v>
      </c>
      <c r="Y48" t="s">
        <v>78</v>
      </c>
    </row>
    <row r="49" spans="2:24" x14ac:dyDescent="0.25">
      <c r="B49" s="13"/>
      <c r="C49" s="58">
        <f>Програма!B35</f>
        <v>44815</v>
      </c>
      <c r="D49" s="59">
        <f>Програма!D35</f>
        <v>0.79166666666666663</v>
      </c>
      <c r="E49" s="44" t="str">
        <f>IF(N37&lt;3,L37,IF(N38&lt;3,L38,"-"))</f>
        <v>Бразилия</v>
      </c>
      <c r="F49" s="44"/>
      <c r="G49">
        <f>IF(OR(H49="",H50=""),0,IF(AND(H49=25,H49-H50&gt;=2),1,IF(H49-H50=2,IF(H49=2,0,1),0)))+IF(OR(I49="",I50="",H49="",H50=""),0,IF(OR(AND(H49=0,H50=0),AND(H49&lt;25,H50&lt;25)),0,IF(AND(I49=25,I49-I50&gt;=2),1,IF(I49-I50=2,IF(I49=2,0,1),0))))+IF(OR(J49="",J50="",I49="",I50="",H49="",H50=""),0,IF(OR(AND(I49=0,I50=0),AND(H49=0,H50=0),AND(I49&lt;25,I50&lt;25),AND(H49&lt;25,H50&lt;25)),0,IF(AND(J49=25,J49-J50&gt;=2),1,IF(J49-J50=2,IF(J49=2,0,1),0))))+IF(OR(K49="",K50="",J49="",J50="",I49="",I50="",H49="",H50=""),0,IF(OR(AND(I49=0,I50=0),AND(H49=0,H50=0),AND(J49=0,J50=0),AND(I49&lt;25,I50&lt;25),AND(H49&lt;25,H50&lt;25),AND(J49&lt;25,J50&lt;25)),0,IF(AND(K49=25,K49-K50&gt;=2),1,IF(K49-K50=2,IF(K49=2,0,1),0))))+IF(OR(L49="",L50="",K49="",K50="",J49="",J50="",I49="",I50="",H49="",H50=""),0,IF(OR(AND(I49=0,I50=0),AND(H49=0,H50=0),AND(J49=0,J50=0),AND(K49=0,K50=0),AND(I49&lt;25,I50&lt;25),AND(H49&lt;25,H50&lt;25),AND(J49&lt;25,J50&lt;25),AND(K49&lt;25,K50&lt;25)),0,IF(AND(L49=15,L49-L50&gt;=2),1,IF(L49-L50=2,IF(L49=2,0,1),0))))</f>
        <v>3</v>
      </c>
      <c r="H49">
        <v>25</v>
      </c>
      <c r="I49">
        <v>25</v>
      </c>
      <c r="J49">
        <v>22</v>
      </c>
      <c r="K49">
        <v>25</v>
      </c>
      <c r="P49" s="58">
        <f>Програма!M35</f>
        <v>44815</v>
      </c>
      <c r="Q49" s="59">
        <f>Програма!O35</f>
        <v>0.91666666666666663</v>
      </c>
      <c r="R49" s="44" t="str">
        <f>IF(N37=3,L37,IF(N38=3,L38,"-"))</f>
        <v>Полша</v>
      </c>
      <c r="S49" s="44"/>
      <c r="T49">
        <f>IF(OR(U49="",U50=""),0,IF(AND(U49=25,U49-U50&gt;=2),1,IF(U49-U50=2,IF(U49=2,0,1),0)))+IF(OR(V49="",V50="",U49="",U50=""),0,IF(OR(AND(U49=0,U50=0),AND(U49&lt;25,U50&lt;25)),0,IF(AND(V49=25,V49-V50&gt;=2),1,IF(V49-V50=2,IF(V49=2,0,1),0))))+IF(OR(W49="",W50="",V49="",V50="",U49="",U50=""),0,IF(OR(AND(V49=0,V50=0),AND(U49=0,U50=0),AND(V49&lt;25,V50&lt;25),AND(U49&lt;25,U50&lt;25)),0,IF(AND(W49=25,W49-W50&gt;=2),1,IF(W49-W50=2,IF(W49=2,0,1),0))))+IF(OR(X49="",X50="",W49="",W50="",V49="",V50="",U49="",U50=""),0,IF(OR(AND(V49=0,V50=0),AND(U49=0,U50=0),AND(W49=0,W50=0),AND(V49&lt;25,V50&lt;25),AND(U49&lt;25,U50&lt;25),AND(W49&lt;25,W50&lt;25)),0,IF(AND(X49=25,X49-X50&gt;=2),1,IF(X49-X50=2,IF(X49=2,0,1),0))))+IF(OR(Y49="",Y50="",X49="",X50="",W49="",W50="",V49="",V50="",U49="",U50=""),0,IF(OR(AND(V49=0,V50=0),AND(U49=0,U50=0),AND(W49=0,W50=0),AND(X49=0,X50=0),AND(V49&lt;25,V50&lt;25),AND(U49&lt;25,U50&lt;25),AND(W49&lt;25,W50&lt;25),AND(X49&lt;25,X50&lt;25)),0,IF(AND(Y49=15,Y49-Y50&gt;=2),1,IF(Y49-Y50=2,IF(Y49=2,0,1),0))))</f>
        <v>1</v>
      </c>
      <c r="U49">
        <v>25</v>
      </c>
      <c r="V49">
        <v>21</v>
      </c>
      <c r="W49">
        <v>18</v>
      </c>
      <c r="X49">
        <v>20</v>
      </c>
    </row>
    <row r="50" spans="2:24" x14ac:dyDescent="0.25">
      <c r="B50" s="13"/>
      <c r="C50" s="58"/>
      <c r="D50" s="59"/>
      <c r="E50" s="44" t="str">
        <f>IF(N41&lt;3,L41,IF(N42&lt;3,L42,"-"))</f>
        <v>Словения</v>
      </c>
      <c r="F50" s="44"/>
      <c r="G50">
        <f>IF(OR(H49="",H50=""),0,IF(AND(H50=25,H50-H49&gt;=2),1,IF(H50-H49=2,IF(H50=2,0,1),0)))+IF(OR(I49="",I50="",H49="",H50=""),0,IF(OR(AND(H49=0,H50=0),AND(H49&lt;25,H50&lt;25)),0,IF(AND(I50=25,I50-I49&gt;=2),1,IF(I50-I49=2,IF(I50=2,0,1),0))))+IF(OR(J49="",J50="",I49="",I50="",H49="",H50=""),0,IF(OR(AND(I49=0,I50=0),AND(H49=0,H50=0),AND(I49&lt;25,I50&lt;25),AND(H49&lt;25,H50&lt;25)),0,IF(AND(J50=25,J50-J49&gt;=2),1,IF(J50-J49=2,IF(J50=2,0,1),0))))+IF(OR(K49="",K50="",J49="",J50="",I49="",I50="",H49="",H50=""),0,IF(OR(AND(I49=0,I50=0),AND(H49=0,H50=0),AND(J49=0,J50=0),AND(I49&lt;25,I50&lt;25),AND(H49&lt;25,H50&lt;25),AND(J49&lt;25,J50&lt;25)),0,IF(AND(K50=25,K50-K49&gt;=2),1,IF(K50-K49=2,IF(K50=2,0,1),0))))+IF(OR(L49="",L50="",K49="",K50="",J49="",J50="",I49="",I50="",H49="",H50=""),0,IF(OR(AND(I49=0,I50=0),AND(H49=0,H50=0),AND(J49=0,J50=0),AND(K49=0,K50=0),AND(I49&lt;25,I50&lt;25),AND(H49&lt;25,H50&lt;25),AND(J49&lt;25,J50&lt;25),AND(K49&lt;25,K50&lt;25)),0,IF(AND(L50=15,L50-L49&gt;=2),1,IF(L50-L49=2,IF(L50=2,0,1),0))))</f>
        <v>1</v>
      </c>
      <c r="H50">
        <v>18</v>
      </c>
      <c r="I50">
        <v>18</v>
      </c>
      <c r="J50">
        <v>25</v>
      </c>
      <c r="K50">
        <v>18</v>
      </c>
      <c r="P50" s="58"/>
      <c r="Q50" s="59"/>
      <c r="R50" s="44" t="str">
        <f>IF(N41=3,L41,IF(N42=3,L42,"-"))</f>
        <v>Италия</v>
      </c>
      <c r="S50" s="44"/>
      <c r="T50">
        <f>IF(OR(U49="",U50=""),0,IF(AND(U50=25,U50-U49&gt;=2),1,IF(U50-U49=2,IF(U50=2,0,1),0)))+IF(OR(V49="",V50="",U49="",U50=""),0,IF(OR(AND(U49=0,U50=0),AND(U49&lt;25,U50&lt;25)),0,IF(AND(V50=25,V50-V49&gt;=2),1,IF(V50-V49=2,IF(V50=2,0,1),0))))+IF(OR(W49="",W50="",V49="",V50="",U49="",U50=""),0,IF(OR(AND(V49=0,V50=0),AND(U49=0,U50=0),AND(V49&lt;25,V50&lt;25),AND(U49&lt;25,U50&lt;25)),0,IF(AND(W50=25,W50-W49&gt;=2),1,IF(W50-W49=2,IF(W50=2,0,1),0))))+IF(OR(X49="",X50="",W49="",W50="",V49="",V50="",U49="",U50=""),0,IF(OR(AND(V49=0,V50=0),AND(U49=0,U50=0),AND(W49=0,W50=0),AND(V49&lt;25,V50&lt;25),AND(U49&lt;25,U50&lt;25),AND(W49&lt;25,W50&lt;25)),0,IF(AND(X50=25,X50-X49&gt;=2),1,IF(X50-X49=2,IF(X50=2,0,1),0))))+IF(OR(Y49="",Y50="",X49="",X50="",W49="",W50="",V49="",V50="",U49="",U50=""),0,IF(OR(AND(V49=0,V50=0),AND(U49=0,U50=0),AND(W49=0,W50=0),AND(X49=0,X50=0),AND(V49&lt;25,V50&lt;25),AND(U49&lt;25,U50&lt;25),AND(W49&lt;25,W50&lt;25),AND(X49&lt;25,X50&lt;25)),0,IF(AND(Y50=15,Y50-Y49&gt;=2),1,IF(Y50-Y49=2,IF(Y50=2,0,1),0))))</f>
        <v>3</v>
      </c>
      <c r="U50">
        <v>22</v>
      </c>
      <c r="V50">
        <v>25</v>
      </c>
      <c r="W50">
        <v>25</v>
      </c>
      <c r="X50">
        <v>25</v>
      </c>
    </row>
  </sheetData>
  <dataConsolidate/>
  <mergeCells count="103">
    <mergeCell ref="E8:F8"/>
    <mergeCell ref="E9:F9"/>
    <mergeCell ref="B9:B10"/>
    <mergeCell ref="C9:C10"/>
    <mergeCell ref="D9:D10"/>
    <mergeCell ref="E10:F10"/>
    <mergeCell ref="S4:T4"/>
    <mergeCell ref="P5:P6"/>
    <mergeCell ref="Q5:Q6"/>
    <mergeCell ref="R5:R6"/>
    <mergeCell ref="S5:T5"/>
    <mergeCell ref="S6:T6"/>
    <mergeCell ref="B1:L2"/>
    <mergeCell ref="E12:F12"/>
    <mergeCell ref="B13:B14"/>
    <mergeCell ref="C13:C14"/>
    <mergeCell ref="D13:D14"/>
    <mergeCell ref="E13:F13"/>
    <mergeCell ref="E14:F14"/>
    <mergeCell ref="E4:F4"/>
    <mergeCell ref="B5:B6"/>
    <mergeCell ref="C5:C6"/>
    <mergeCell ref="D5:D6"/>
    <mergeCell ref="E5:F5"/>
    <mergeCell ref="E6:F6"/>
    <mergeCell ref="S12:T12"/>
    <mergeCell ref="P13:P14"/>
    <mergeCell ref="Q13:Q14"/>
    <mergeCell ref="R13:R14"/>
    <mergeCell ref="S13:T13"/>
    <mergeCell ref="Q9:Q10"/>
    <mergeCell ref="R9:R10"/>
    <mergeCell ref="S9:T9"/>
    <mergeCell ref="S10:T10"/>
    <mergeCell ref="E28:F28"/>
    <mergeCell ref="B29:B30"/>
    <mergeCell ref="C29:C30"/>
    <mergeCell ref="D29:D30"/>
    <mergeCell ref="E29:F29"/>
    <mergeCell ref="E30:F30"/>
    <mergeCell ref="S28:T28"/>
    <mergeCell ref="P29:P30"/>
    <mergeCell ref="Q29:Q30"/>
    <mergeCell ref="R29:R30"/>
    <mergeCell ref="S29:T29"/>
    <mergeCell ref="S30:T30"/>
    <mergeCell ref="E16:F16"/>
    <mergeCell ref="B17:B18"/>
    <mergeCell ref="C17:C18"/>
    <mergeCell ref="D17:D18"/>
    <mergeCell ref="E17:F17"/>
    <mergeCell ref="E18:F18"/>
    <mergeCell ref="F15:G15"/>
    <mergeCell ref="H15:I15"/>
    <mergeCell ref="P1:Z2"/>
    <mergeCell ref="B21:L22"/>
    <mergeCell ref="E24:F24"/>
    <mergeCell ref="B25:B26"/>
    <mergeCell ref="C25:C26"/>
    <mergeCell ref="D25:D26"/>
    <mergeCell ref="E25:F25"/>
    <mergeCell ref="E26:F26"/>
    <mergeCell ref="P21:Z22"/>
    <mergeCell ref="S24:T24"/>
    <mergeCell ref="P25:P26"/>
    <mergeCell ref="Q25:Q26"/>
    <mergeCell ref="S16:T16"/>
    <mergeCell ref="P17:P18"/>
    <mergeCell ref="Q17:Q18"/>
    <mergeCell ref="R17:R18"/>
    <mergeCell ref="S17:T17"/>
    <mergeCell ref="S18:T18"/>
    <mergeCell ref="R25:R26"/>
    <mergeCell ref="S25:T25"/>
    <mergeCell ref="S26:T26"/>
    <mergeCell ref="S14:T14"/>
    <mergeCell ref="S8:T8"/>
    <mergeCell ref="P9:P10"/>
    <mergeCell ref="I41:I42"/>
    <mergeCell ref="J41:J42"/>
    <mergeCell ref="K41:K42"/>
    <mergeCell ref="L41:M41"/>
    <mergeCell ref="L42:M42"/>
    <mergeCell ref="I37:I38"/>
    <mergeCell ref="L37:M37"/>
    <mergeCell ref="L38:M38"/>
    <mergeCell ref="I33:S34"/>
    <mergeCell ref="L40:M40"/>
    <mergeCell ref="J37:J38"/>
    <mergeCell ref="K37:K38"/>
    <mergeCell ref="L36:M36"/>
    <mergeCell ref="C45:L46"/>
    <mergeCell ref="R48:S48"/>
    <mergeCell ref="P49:P50"/>
    <mergeCell ref="Q49:Q50"/>
    <mergeCell ref="R49:S49"/>
    <mergeCell ref="R50:S50"/>
    <mergeCell ref="P45:Y46"/>
    <mergeCell ref="E48:F48"/>
    <mergeCell ref="C49:C50"/>
    <mergeCell ref="D49:D50"/>
    <mergeCell ref="E49:F49"/>
    <mergeCell ref="E50:F50"/>
  </mergeCells>
  <conditionalFormatting sqref="G5:G7 G9:G10">
    <cfRule type="cellIs" dxfId="14" priority="47" operator="equal">
      <formula>3</formula>
    </cfRule>
  </conditionalFormatting>
  <conditionalFormatting sqref="G13:G14">
    <cfRule type="cellIs" dxfId="13" priority="15" operator="equal">
      <formula>3</formula>
    </cfRule>
  </conditionalFormatting>
  <conditionalFormatting sqref="G17:G18">
    <cfRule type="cellIs" dxfId="12" priority="14" operator="equal">
      <formula>3</formula>
    </cfRule>
  </conditionalFormatting>
  <conditionalFormatting sqref="U5:U6">
    <cfRule type="cellIs" dxfId="11" priority="13" operator="equal">
      <formula>3</formula>
    </cfRule>
  </conditionalFormatting>
  <conditionalFormatting sqref="U9:U10">
    <cfRule type="cellIs" dxfId="10" priority="12" operator="equal">
      <formula>3</formula>
    </cfRule>
  </conditionalFormatting>
  <conditionalFormatting sqref="U13:U14">
    <cfRule type="cellIs" dxfId="9" priority="11" operator="equal">
      <formula>3</formula>
    </cfRule>
  </conditionalFormatting>
  <conditionalFormatting sqref="U17:U18">
    <cfRule type="cellIs" dxfId="8" priority="10" operator="equal">
      <formula>3</formula>
    </cfRule>
  </conditionalFormatting>
  <conditionalFormatting sqref="U25:U26">
    <cfRule type="cellIs" dxfId="7" priority="9" operator="equal">
      <formula>3</formula>
    </cfRule>
  </conditionalFormatting>
  <conditionalFormatting sqref="U29:U30">
    <cfRule type="cellIs" dxfId="6" priority="8" operator="equal">
      <formula>3</formula>
    </cfRule>
  </conditionalFormatting>
  <conditionalFormatting sqref="G25:G26">
    <cfRule type="cellIs" dxfId="5" priority="7" operator="equal">
      <formula>3</formula>
    </cfRule>
  </conditionalFormatting>
  <conditionalFormatting sqref="G29:G30">
    <cfRule type="cellIs" dxfId="4" priority="5" operator="equal">
      <formula>3</formula>
    </cfRule>
  </conditionalFormatting>
  <conditionalFormatting sqref="N37:N38">
    <cfRule type="cellIs" dxfId="3" priority="4" operator="equal">
      <formula>3</formula>
    </cfRule>
  </conditionalFormatting>
  <conditionalFormatting sqref="N41:N42">
    <cfRule type="cellIs" dxfId="2" priority="3" operator="equal">
      <formula>3</formula>
    </cfRule>
  </conditionalFormatting>
  <conditionalFormatting sqref="G49:G50">
    <cfRule type="cellIs" dxfId="1" priority="2" operator="equal">
      <formula>3</formula>
    </cfRule>
  </conditionalFormatting>
  <conditionalFormatting sqref="T49:T50">
    <cfRule type="cellIs" dxfId="0" priority="1" operator="equal">
      <formula>3</formula>
    </cfRule>
  </conditionalFormatting>
  <dataValidations count="10">
    <dataValidation type="custom" allowBlank="1" showInputMessage="1" showErrorMessage="1" sqref="I26 W6 I6 I10 I14 I18 W10 W14 W18 I30 W26 W30 AC8 P38 P42 I50 V50" xr:uid="{2FCAA184-3BCA-4675-99B0-61F14B06DF1B}">
      <formula1>AND(G5+G6&gt;=1,I6&gt;-1)</formula1>
    </dataValidation>
    <dataValidation type="custom" allowBlank="1" showInputMessage="1" showErrorMessage="1" sqref="J26 X6 J6 J10 J14 J18 X10 X14 X18 J30 X26 X30 AD8 Q38 Q42 J50 W50" xr:uid="{068C37D9-AF25-4059-BF97-1568AC97A0BC}">
      <formula1>AND(G5+G6&gt;=2,J6&gt;-1)</formula1>
    </dataValidation>
    <dataValidation type="custom" allowBlank="1" showInputMessage="1" showErrorMessage="1" sqref="I25 W5 I7 I5 I9 I13 I17 W9 W13 W17 I29 W25 W29 AC7 P37 P41 I49 V49" xr:uid="{93B391A8-64CD-4329-87D8-77A8CA7E995F}">
      <formula1>AND(G5+G6&gt;=1,I5&gt;-1)</formula1>
    </dataValidation>
    <dataValidation type="whole" operator="greaterThanOrEqual" allowBlank="1" showInputMessage="1" showErrorMessage="1" sqref="H5:H7 V5:V6 Y6 H25:H26 K6:K7 K26 H9:H10 K10 H13:H14 K14 H17:H18 K18 V9:V10 Y10 V13:V14 Y14 V17:V18 Y18 H29:H30 K30 V25:V26 Y26 V29:V30 Y30 AB7:AB8 AE8 O37:O38 R38 O41:O42 R42 H49:H50 K50 U49:U50 X50" xr:uid="{35061BC2-ED0E-4B84-88D6-AFFAE5B9ABF4}">
      <formula1>0</formula1>
    </dataValidation>
    <dataValidation type="custom" allowBlank="1" showInputMessage="1" showErrorMessage="1" sqref="J25 X5 J7 J5 J9 J13 J17 X9 X13 X17 J29 X25 X29 AD7 Q37 Q41 J49 W49" xr:uid="{6202EB83-362F-4FBB-B828-92DFC0C67F4B}">
      <formula1>AND(G5+G6&gt;=2,J5&gt;-1)</formula1>
    </dataValidation>
    <dataValidation type="custom" allowBlank="1" showInputMessage="1" showErrorMessage="1" sqref="M17 M29 L7:M7 M25 M5 M9 M13" xr:uid="{C691F510-7163-41BB-8780-ECEC68D8FA98}">
      <formula1>AND(OR(G6-G5&gt;=-1,G6-G5&gt;=-1),L5&gt;-1)</formula1>
    </dataValidation>
    <dataValidation type="custom" allowBlank="1" showInputMessage="1" showErrorMessage="1" sqref="M18 M30 M26 M6 M10 M14" xr:uid="{314299EF-E438-4105-AC38-71524DD0B5F4}">
      <formula1>AND(OR(H6-H5&gt;=-1,H6-H5&gt;=-1),M6&gt;-1)</formula1>
    </dataValidation>
    <dataValidation type="custom" operator="greaterThanOrEqual" allowBlank="1" showInputMessage="1" showErrorMessage="1" sqref="K5 K9 K13 K17 Y5 Y9 Y13 Y17 K25 K29 Y25 Y29 AE7 R37 R41 K49 X49" xr:uid="{162846E3-E799-4F49-BC65-82A303AA282B}">
      <formula1>OR(K5&lt;-1,AND(H5&lt;&gt;0,G6&lt;&gt;0))</formula1>
    </dataValidation>
    <dataValidation type="custom" allowBlank="1" showInputMessage="1" showErrorMessage="1" sqref="Z14 Z18 L10 Z10 Z6 L6 Z26 L30 L26 L18 L14 Z30 S38 S42 L50 Y50" xr:uid="{266CD60F-303A-4653-9C67-A48441577531}">
      <formula1>OR(OR(G5=3,G6=3),G6-G5=0,L6&gt;-1)</formula1>
    </dataValidation>
    <dataValidation type="custom" allowBlank="1" showInputMessage="1" showErrorMessage="1" sqref="L29 L25 L17 L13 L9 L5 Z5 Z9 Z13 Z17 Z25 Z29 S37 S41 L49 Y49" xr:uid="{5222D4C6-1ADB-4220-8047-C6DDBBEDC5B6}">
      <formula1>IF(OR(G5=3,G6=3,L5&gt;-1),1=1,G6-G5=0)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A33C-9887-4EFA-85C5-F464C91965DD}">
  <dimension ref="B3:N19"/>
  <sheetViews>
    <sheetView zoomScale="136" workbookViewId="0">
      <selection activeCell="F4" sqref="F4:G4"/>
    </sheetView>
  </sheetViews>
  <sheetFormatPr defaultRowHeight="15" x14ac:dyDescent="0.25"/>
  <cols>
    <col min="2" max="2" width="3.140625" customWidth="1"/>
  </cols>
  <sheetData>
    <row r="3" spans="2:14" x14ac:dyDescent="0.25">
      <c r="B3" s="28" t="s">
        <v>7</v>
      </c>
      <c r="C3" s="52" t="s">
        <v>79</v>
      </c>
      <c r="D3" s="52"/>
      <c r="E3" s="52"/>
      <c r="F3" s="52" t="s">
        <v>80</v>
      </c>
      <c r="G3" s="52"/>
      <c r="H3" s="21"/>
      <c r="I3" s="21"/>
      <c r="J3" s="21"/>
      <c r="K3" s="52"/>
      <c r="L3" s="52"/>
      <c r="M3" s="21"/>
      <c r="N3" s="21"/>
    </row>
    <row r="4" spans="2:14" x14ac:dyDescent="0.25">
      <c r="B4">
        <v>1</v>
      </c>
      <c r="C4" s="44" t="str">
        <f>Програма!F7</f>
        <v>САЩ</v>
      </c>
      <c r="D4" s="44"/>
      <c r="E4" s="44"/>
      <c r="F4" s="44"/>
      <c r="G4" s="44"/>
    </row>
    <row r="5" spans="2:14" x14ac:dyDescent="0.25">
      <c r="B5">
        <v>2</v>
      </c>
      <c r="C5" s="44" t="str">
        <f>Програма!H7</f>
        <v>Турция</v>
      </c>
      <c r="D5" s="44"/>
      <c r="E5" s="44"/>
      <c r="F5" s="44"/>
      <c r="G5" s="44"/>
    </row>
    <row r="6" spans="2:14" x14ac:dyDescent="0.25">
      <c r="B6">
        <v>3</v>
      </c>
      <c r="C6" s="44" t="str">
        <f>Програма!F8</f>
        <v>Полша</v>
      </c>
      <c r="D6" s="44"/>
      <c r="E6" s="44"/>
      <c r="F6" s="44"/>
      <c r="G6" s="44"/>
    </row>
    <row r="7" spans="2:14" x14ac:dyDescent="0.25">
      <c r="B7">
        <v>4</v>
      </c>
      <c r="C7" s="44" t="str">
        <f>Програма!H8</f>
        <v>Тунис</v>
      </c>
      <c r="D7" s="44"/>
      <c r="E7" s="44"/>
      <c r="F7" s="44"/>
      <c r="G7" s="44"/>
    </row>
    <row r="8" spans="2:14" x14ac:dyDescent="0.25">
      <c r="B8">
        <v>5</v>
      </c>
      <c r="C8" s="44" t="str">
        <f>Програма!F9</f>
        <v>Сърбия</v>
      </c>
      <c r="D8" s="44"/>
      <c r="E8" s="44"/>
      <c r="F8" s="44"/>
      <c r="G8" s="44"/>
    </row>
    <row r="9" spans="2:14" x14ac:dyDescent="0.25">
      <c r="B9">
        <v>6</v>
      </c>
      <c r="C9" s="44" t="str">
        <f>Програма!H9</f>
        <v>Аржентина</v>
      </c>
      <c r="D9" s="44"/>
      <c r="E9" s="44"/>
      <c r="F9" s="44"/>
      <c r="G9" s="44"/>
    </row>
    <row r="10" spans="2:14" x14ac:dyDescent="0.25">
      <c r="B10">
        <v>7</v>
      </c>
      <c r="C10" s="44" t="str">
        <f>Програма!F10</f>
        <v>Бразилия</v>
      </c>
      <c r="D10" s="44"/>
      <c r="E10" s="44"/>
      <c r="F10" s="44"/>
      <c r="G10" s="44"/>
    </row>
    <row r="11" spans="2:14" x14ac:dyDescent="0.25">
      <c r="B11">
        <v>8</v>
      </c>
      <c r="C11" s="44" t="str">
        <f>Програма!H10</f>
        <v>Иран</v>
      </c>
      <c r="D11" s="44"/>
      <c r="E11" s="44"/>
      <c r="F11" s="44"/>
      <c r="G11" s="44"/>
    </row>
    <row r="12" spans="2:14" x14ac:dyDescent="0.25">
      <c r="B12">
        <v>9</v>
      </c>
      <c r="C12" s="44" t="str">
        <f>Програма!R7</f>
        <v>Словения</v>
      </c>
      <c r="D12" s="44"/>
      <c r="E12" s="44"/>
      <c r="F12" s="44"/>
      <c r="G12" s="44"/>
    </row>
    <row r="13" spans="2:14" x14ac:dyDescent="0.25">
      <c r="B13">
        <v>10</v>
      </c>
      <c r="C13" s="44" t="str">
        <f>Програма!T7</f>
        <v>Германия</v>
      </c>
      <c r="D13" s="44"/>
      <c r="E13" s="44"/>
      <c r="F13" s="44"/>
      <c r="G13" s="44"/>
    </row>
    <row r="14" spans="2:14" x14ac:dyDescent="0.25">
      <c r="B14">
        <v>11</v>
      </c>
      <c r="C14" s="44" t="str">
        <f>Програма!R8</f>
        <v>Италия</v>
      </c>
      <c r="D14" s="44"/>
      <c r="E14" s="44"/>
      <c r="F14" s="44"/>
      <c r="G14" s="44"/>
    </row>
    <row r="15" spans="2:14" x14ac:dyDescent="0.25">
      <c r="B15">
        <v>12</v>
      </c>
      <c r="C15" s="44" t="str">
        <f>Програма!T8</f>
        <v>Куба</v>
      </c>
      <c r="D15" s="44"/>
      <c r="E15" s="44"/>
      <c r="F15" s="44"/>
      <c r="G15" s="44"/>
    </row>
    <row r="16" spans="2:14" x14ac:dyDescent="0.25">
      <c r="B16">
        <v>13</v>
      </c>
      <c r="C16" s="44" t="str">
        <f>Програма!R9</f>
        <v>Нидерландия</v>
      </c>
      <c r="D16" s="44"/>
      <c r="E16" s="44"/>
      <c r="F16" s="44"/>
      <c r="G16" s="44"/>
    </row>
    <row r="17" spans="2:7" x14ac:dyDescent="0.25">
      <c r="B17">
        <v>14</v>
      </c>
      <c r="C17" s="44" t="str">
        <f>Програма!T9</f>
        <v>Украйна</v>
      </c>
      <c r="D17" s="44"/>
      <c r="E17" s="44"/>
      <c r="F17" s="44"/>
      <c r="G17" s="44"/>
    </row>
    <row r="18" spans="2:7" x14ac:dyDescent="0.25">
      <c r="B18">
        <v>15</v>
      </c>
      <c r="C18" s="44" t="str">
        <f>Програма!R10</f>
        <v>Франия</v>
      </c>
      <c r="D18" s="44"/>
      <c r="E18" s="44"/>
      <c r="F18" s="44"/>
      <c r="G18" s="44"/>
    </row>
    <row r="19" spans="2:7" x14ac:dyDescent="0.25">
      <c r="B19">
        <v>16</v>
      </c>
      <c r="C19" s="44" t="str">
        <f>Програма!T10</f>
        <v>Япония</v>
      </c>
      <c r="D19" s="44"/>
      <c r="E19" s="44"/>
      <c r="F19" s="44"/>
      <c r="G19" s="44"/>
    </row>
  </sheetData>
  <mergeCells count="35">
    <mergeCell ref="C10:E10"/>
    <mergeCell ref="C3:E3"/>
    <mergeCell ref="K3:L3"/>
    <mergeCell ref="C4:E4"/>
    <mergeCell ref="C5:E5"/>
    <mergeCell ref="C9:E9"/>
    <mergeCell ref="C8:E8"/>
    <mergeCell ref="C7:E7"/>
    <mergeCell ref="C6:E6"/>
    <mergeCell ref="F3:G3"/>
    <mergeCell ref="F7:G7"/>
    <mergeCell ref="F6:G6"/>
    <mergeCell ref="F5:G5"/>
    <mergeCell ref="F4:G4"/>
    <mergeCell ref="F10:G10"/>
    <mergeCell ref="C12:E12"/>
    <mergeCell ref="C11:E11"/>
    <mergeCell ref="C19:E19"/>
    <mergeCell ref="C18:E18"/>
    <mergeCell ref="C17:E17"/>
    <mergeCell ref="C16:E16"/>
    <mergeCell ref="C15:E15"/>
    <mergeCell ref="C14:E14"/>
    <mergeCell ref="F19:G19"/>
    <mergeCell ref="F18:G18"/>
    <mergeCell ref="F17:G17"/>
    <mergeCell ref="F16:G16"/>
    <mergeCell ref="C13:E13"/>
    <mergeCell ref="F9:G9"/>
    <mergeCell ref="F8:G8"/>
    <mergeCell ref="F15:G15"/>
    <mergeCell ref="F14:G14"/>
    <mergeCell ref="F13:G13"/>
    <mergeCell ref="F12:G12"/>
    <mergeCell ref="F11:G1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8B3-1D70-42D9-8257-483C6D0BCA53}">
  <dimension ref="B2:K94"/>
  <sheetViews>
    <sheetView zoomScale="85" zoomScaleNormal="130" workbookViewId="0">
      <selection activeCell="M5" sqref="M5"/>
    </sheetView>
  </sheetViews>
  <sheetFormatPr defaultRowHeight="15" x14ac:dyDescent="0.25"/>
  <cols>
    <col min="5" max="5" width="16.85546875" customWidth="1"/>
  </cols>
  <sheetData>
    <row r="2" spans="3:9" x14ac:dyDescent="0.25">
      <c r="C2" s="44" t="s">
        <v>81</v>
      </c>
      <c r="D2" s="44"/>
      <c r="E2" s="21" t="s">
        <v>82</v>
      </c>
    </row>
    <row r="3" spans="3:9" s="21" customFormat="1" ht="58.5" customHeight="1" x14ac:dyDescent="0.25">
      <c r="C3" s="52" t="s">
        <v>49</v>
      </c>
      <c r="D3" s="52"/>
      <c r="E3" s="21">
        <v>0</v>
      </c>
    </row>
    <row r="4" spans="3:9" s="21" customFormat="1" ht="58.5" customHeight="1" x14ac:dyDescent="0.25">
      <c r="C4" s="52" t="s">
        <v>47</v>
      </c>
      <c r="D4" s="52"/>
    </row>
    <row r="5" spans="3:9" s="21" customFormat="1" ht="58.5" customHeight="1" x14ac:dyDescent="0.25">
      <c r="C5" s="52" t="s">
        <v>51</v>
      </c>
      <c r="D5" s="52"/>
    </row>
    <row r="6" spans="3:9" s="21" customFormat="1" ht="58.5" customHeight="1" x14ac:dyDescent="0.25">
      <c r="C6" s="52" t="s">
        <v>53</v>
      </c>
      <c r="D6" s="52"/>
      <c r="H6"/>
    </row>
    <row r="7" spans="3:9" s="21" customFormat="1" ht="58.5" customHeight="1" x14ac:dyDescent="0.25">
      <c r="C7" s="52" t="s">
        <v>50</v>
      </c>
      <c r="D7" s="52"/>
      <c r="I7"/>
    </row>
    <row r="8" spans="3:9" s="21" customFormat="1" ht="58.5" customHeight="1" x14ac:dyDescent="0.25">
      <c r="C8" s="52" t="s">
        <v>48</v>
      </c>
      <c r="D8" s="52"/>
    </row>
    <row r="9" spans="3:9" s="21" customFormat="1" ht="58.5" customHeight="1" x14ac:dyDescent="0.25">
      <c r="C9" s="52" t="s">
        <v>52</v>
      </c>
      <c r="D9" s="52"/>
    </row>
    <row r="10" spans="3:9" s="21" customFormat="1" ht="58.5" customHeight="1" x14ac:dyDescent="0.25">
      <c r="C10" s="52" t="s">
        <v>54</v>
      </c>
      <c r="D10" s="52"/>
    </row>
    <row r="11" spans="3:9" s="21" customFormat="1" ht="58.5" customHeight="1" x14ac:dyDescent="0.25">
      <c r="C11" s="52" t="s">
        <v>45</v>
      </c>
      <c r="D11" s="52"/>
    </row>
    <row r="12" spans="3:9" s="21" customFormat="1" ht="58.5" customHeight="1" x14ac:dyDescent="0.25">
      <c r="C12" s="52" t="s">
        <v>57</v>
      </c>
      <c r="D12" s="52"/>
    </row>
    <row r="13" spans="3:9" s="21" customFormat="1" ht="58.5" customHeight="1" x14ac:dyDescent="0.25">
      <c r="C13" s="52" t="s">
        <v>55</v>
      </c>
      <c r="D13" s="52"/>
    </row>
    <row r="14" spans="3:9" s="21" customFormat="1" ht="58.5" customHeight="1" x14ac:dyDescent="0.25">
      <c r="C14" s="52" t="s">
        <v>59</v>
      </c>
      <c r="D14" s="52"/>
    </row>
    <row r="15" spans="3:9" s="21" customFormat="1" ht="58.5" customHeight="1" x14ac:dyDescent="0.25">
      <c r="C15" s="52" t="s">
        <v>46</v>
      </c>
      <c r="D15" s="52"/>
    </row>
    <row r="16" spans="3:9" s="21" customFormat="1" ht="58.5" customHeight="1" x14ac:dyDescent="0.25">
      <c r="C16" s="52" t="s">
        <v>58</v>
      </c>
      <c r="D16" s="52"/>
    </row>
    <row r="17" spans="3:8" s="21" customFormat="1" ht="58.5" customHeight="1" x14ac:dyDescent="0.25">
      <c r="C17" s="52" t="s">
        <v>56</v>
      </c>
      <c r="D17" s="52"/>
    </row>
    <row r="18" spans="3:8" s="21" customFormat="1" ht="58.5" customHeight="1" x14ac:dyDescent="0.25">
      <c r="C18" s="52" t="s">
        <v>60</v>
      </c>
      <c r="D18" s="52"/>
    </row>
    <row r="32" spans="3:8" x14ac:dyDescent="0.25">
      <c r="D32" s="63" t="s">
        <v>6</v>
      </c>
      <c r="E32" s="63"/>
      <c r="F32" s="63"/>
      <c r="G32" s="63"/>
      <c r="H32" s="63"/>
    </row>
    <row r="33" spans="2:11" x14ac:dyDescent="0.25">
      <c r="D33" s="63"/>
      <c r="E33" s="63"/>
      <c r="F33" s="63"/>
      <c r="G33" s="63"/>
      <c r="H33" s="63"/>
    </row>
    <row r="34" spans="2:11" x14ac:dyDescent="0.25">
      <c r="D34" s="63"/>
      <c r="E34" s="63"/>
      <c r="F34" s="63"/>
      <c r="G34" s="63"/>
      <c r="H34" s="63"/>
    </row>
    <row r="35" spans="2:11" x14ac:dyDescent="0.25">
      <c r="D35" s="63"/>
      <c r="E35" s="63"/>
      <c r="F35" s="63"/>
      <c r="G35" s="63"/>
      <c r="H35" s="63"/>
    </row>
    <row r="37" spans="2:11" ht="15" customHeight="1" x14ac:dyDescent="0.25">
      <c r="B37" s="64" t="s">
        <v>7</v>
      </c>
      <c r="C37" s="64"/>
      <c r="D37" s="61" t="s">
        <v>8</v>
      </c>
      <c r="E37" s="61"/>
      <c r="F37" s="61"/>
      <c r="G37" s="61"/>
      <c r="H37" s="61"/>
    </row>
    <row r="38" spans="2:11" ht="15" customHeight="1" x14ac:dyDescent="0.25">
      <c r="B38" s="64"/>
      <c r="C38" s="64"/>
      <c r="D38" s="61"/>
      <c r="E38" s="61"/>
      <c r="F38" s="61"/>
      <c r="G38" s="61"/>
      <c r="H38" s="61"/>
    </row>
    <row r="40" spans="2:11" x14ac:dyDescent="0.25">
      <c r="B40" s="60">
        <v>20</v>
      </c>
      <c r="C40" s="60"/>
      <c r="D40" s="62" t="s">
        <v>9</v>
      </c>
      <c r="E40" s="44"/>
      <c r="F40" s="44"/>
      <c r="G40" s="44"/>
      <c r="H40" s="44"/>
      <c r="K40" s="15"/>
    </row>
    <row r="41" spans="2:11" x14ac:dyDescent="0.25">
      <c r="B41" s="60"/>
      <c r="C41" s="60"/>
      <c r="D41" s="44"/>
      <c r="E41" s="44"/>
      <c r="F41" s="44"/>
      <c r="G41" s="44"/>
      <c r="H41" s="44"/>
      <c r="K41" s="16"/>
    </row>
    <row r="42" spans="2:11" x14ac:dyDescent="0.25">
      <c r="B42" s="60">
        <v>17</v>
      </c>
      <c r="C42" s="60"/>
      <c r="D42" s="44" t="s">
        <v>10</v>
      </c>
      <c r="E42" s="44"/>
      <c r="F42" s="44"/>
      <c r="G42" s="44"/>
      <c r="H42" s="44"/>
      <c r="K42" s="15"/>
    </row>
    <row r="43" spans="2:11" x14ac:dyDescent="0.25">
      <c r="B43" s="60"/>
      <c r="C43" s="60"/>
      <c r="D43" s="44"/>
      <c r="E43" s="44"/>
      <c r="F43" s="44"/>
      <c r="G43" s="44"/>
      <c r="H43" s="44"/>
      <c r="K43" s="16"/>
    </row>
    <row r="44" spans="2:11" x14ac:dyDescent="0.25">
      <c r="B44" s="60">
        <v>5</v>
      </c>
      <c r="C44" s="60"/>
      <c r="D44" s="44" t="s">
        <v>11</v>
      </c>
      <c r="E44" s="44"/>
      <c r="F44" s="44"/>
      <c r="G44" s="44"/>
      <c r="H44" s="44"/>
      <c r="K44" s="15"/>
    </row>
    <row r="45" spans="2:11" x14ac:dyDescent="0.25">
      <c r="B45" s="60"/>
      <c r="C45" s="60"/>
      <c r="D45" s="44"/>
      <c r="E45" s="44"/>
      <c r="F45" s="44"/>
      <c r="G45" s="44"/>
      <c r="H45" s="44"/>
      <c r="K45" s="16"/>
    </row>
    <row r="46" spans="2:11" x14ac:dyDescent="0.25">
      <c r="B46" s="60">
        <v>18</v>
      </c>
      <c r="C46" s="60"/>
      <c r="D46" s="44" t="s">
        <v>12</v>
      </c>
      <c r="E46" s="44"/>
      <c r="F46" s="44"/>
      <c r="G46" s="44"/>
      <c r="H46" s="44"/>
      <c r="K46" s="15"/>
    </row>
    <row r="47" spans="2:11" x14ac:dyDescent="0.25">
      <c r="B47" s="60"/>
      <c r="C47" s="60"/>
      <c r="D47" s="44"/>
      <c r="E47" s="44"/>
      <c r="F47" s="44"/>
      <c r="G47" s="44"/>
      <c r="H47" s="44"/>
      <c r="K47" s="16"/>
    </row>
    <row r="48" spans="2:11" x14ac:dyDescent="0.25">
      <c r="B48" s="60">
        <v>7</v>
      </c>
      <c r="C48" s="60"/>
      <c r="D48" s="44" t="s">
        <v>13</v>
      </c>
      <c r="E48" s="44"/>
      <c r="F48" s="44"/>
      <c r="G48" s="44"/>
      <c r="H48" s="44"/>
      <c r="K48" s="15"/>
    </row>
    <row r="49" spans="2:11" x14ac:dyDescent="0.25">
      <c r="B49" s="60"/>
      <c r="C49" s="60"/>
      <c r="D49" s="44"/>
      <c r="E49" s="44"/>
      <c r="F49" s="44"/>
      <c r="G49" s="44"/>
      <c r="H49" s="44"/>
      <c r="K49" s="16"/>
    </row>
    <row r="50" spans="2:11" x14ac:dyDescent="0.25">
      <c r="B50" s="60">
        <v>15</v>
      </c>
      <c r="C50" s="60"/>
      <c r="D50" s="44" t="s">
        <v>14</v>
      </c>
      <c r="E50" s="44"/>
      <c r="F50" s="44"/>
      <c r="G50" s="44"/>
      <c r="H50" s="44"/>
      <c r="K50" s="15"/>
    </row>
    <row r="51" spans="2:11" x14ac:dyDescent="0.25">
      <c r="B51" s="60"/>
      <c r="C51" s="60"/>
      <c r="D51" s="44"/>
      <c r="E51" s="44"/>
      <c r="F51" s="44"/>
      <c r="G51" s="44"/>
      <c r="H51" s="44"/>
      <c r="K51" s="16"/>
    </row>
    <row r="52" spans="2:11" x14ac:dyDescent="0.25">
      <c r="B52" s="60">
        <v>6</v>
      </c>
      <c r="C52" s="60"/>
      <c r="D52" s="44" t="s">
        <v>15</v>
      </c>
      <c r="E52" s="44"/>
      <c r="F52" s="44"/>
      <c r="G52" s="44"/>
      <c r="H52" s="44"/>
      <c r="K52" s="15"/>
    </row>
    <row r="53" spans="2:11" x14ac:dyDescent="0.25">
      <c r="B53" s="60"/>
      <c r="C53" s="60"/>
      <c r="D53" s="44"/>
      <c r="E53" s="44"/>
      <c r="F53" s="44"/>
      <c r="G53" s="44"/>
      <c r="H53" s="44"/>
      <c r="K53" s="16"/>
    </row>
    <row r="54" spans="2:11" x14ac:dyDescent="0.25">
      <c r="B54" s="60">
        <v>12</v>
      </c>
      <c r="C54" s="60"/>
      <c r="D54" s="44" t="s">
        <v>16</v>
      </c>
      <c r="E54" s="44"/>
      <c r="F54" s="44"/>
      <c r="G54" s="44"/>
      <c r="H54" s="44"/>
      <c r="K54" s="15"/>
    </row>
    <row r="55" spans="2:11" x14ac:dyDescent="0.25">
      <c r="B55" s="60"/>
      <c r="C55" s="60"/>
      <c r="D55" s="44"/>
      <c r="E55" s="44"/>
      <c r="F55" s="44"/>
      <c r="G55" s="44"/>
      <c r="H55" s="44"/>
      <c r="K55" s="16"/>
    </row>
    <row r="56" spans="2:11" x14ac:dyDescent="0.25">
      <c r="B56" s="60">
        <v>3</v>
      </c>
      <c r="C56" s="60"/>
      <c r="D56" s="44" t="s">
        <v>17</v>
      </c>
      <c r="E56" s="44"/>
      <c r="F56" s="44"/>
      <c r="G56" s="44"/>
      <c r="H56" s="44"/>
      <c r="K56" s="15"/>
    </row>
    <row r="57" spans="2:11" x14ac:dyDescent="0.25">
      <c r="B57" s="60"/>
      <c r="C57" s="60"/>
      <c r="D57" s="44"/>
      <c r="E57" s="44"/>
      <c r="F57" s="44"/>
      <c r="G57" s="44"/>
      <c r="H57" s="44"/>
      <c r="K57" s="16"/>
    </row>
    <row r="58" spans="2:11" x14ac:dyDescent="0.25">
      <c r="B58" s="60">
        <v>72</v>
      </c>
      <c r="C58" s="60"/>
      <c r="D58" s="44" t="s">
        <v>18</v>
      </c>
      <c r="E58" s="44"/>
      <c r="F58" s="44"/>
      <c r="G58" s="44"/>
      <c r="H58" s="44"/>
      <c r="K58" s="15"/>
    </row>
    <row r="59" spans="2:11" x14ac:dyDescent="0.25">
      <c r="B59" s="60"/>
      <c r="C59" s="60"/>
      <c r="D59" s="44"/>
      <c r="E59" s="44"/>
      <c r="F59" s="44"/>
      <c r="G59" s="44"/>
      <c r="H59" s="44"/>
      <c r="K59" s="16"/>
    </row>
    <row r="60" spans="2:11" x14ac:dyDescent="0.25">
      <c r="B60" s="60">
        <v>16</v>
      </c>
      <c r="C60" s="60"/>
      <c r="D60" s="44" t="s">
        <v>19</v>
      </c>
      <c r="E60" s="44"/>
      <c r="F60" s="44"/>
      <c r="G60" s="44"/>
      <c r="H60" s="44"/>
      <c r="K60" s="15"/>
    </row>
    <row r="61" spans="2:11" x14ac:dyDescent="0.25">
      <c r="B61" s="60"/>
      <c r="C61" s="60"/>
      <c r="D61" s="44"/>
      <c r="E61" s="44"/>
      <c r="F61" s="44"/>
      <c r="G61" s="44"/>
      <c r="H61" s="44"/>
      <c r="K61" s="16"/>
    </row>
    <row r="62" spans="2:11" x14ac:dyDescent="0.25">
      <c r="B62" s="60">
        <v>21</v>
      </c>
      <c r="C62" s="60"/>
      <c r="D62" s="44" t="s">
        <v>20</v>
      </c>
      <c r="E62" s="44"/>
      <c r="F62" s="44"/>
      <c r="G62" s="44"/>
      <c r="H62" s="44"/>
      <c r="K62" s="15"/>
    </row>
    <row r="63" spans="2:11" x14ac:dyDescent="0.25">
      <c r="B63" s="60"/>
      <c r="C63" s="60"/>
      <c r="D63" s="44"/>
      <c r="E63" s="44"/>
      <c r="F63" s="44"/>
      <c r="G63" s="44"/>
      <c r="H63" s="44"/>
      <c r="K63" s="16"/>
    </row>
    <row r="64" spans="2:11" x14ac:dyDescent="0.25">
      <c r="B64" s="60">
        <v>14</v>
      </c>
      <c r="C64" s="60"/>
      <c r="D64" s="44" t="s">
        <v>21</v>
      </c>
      <c r="E64" s="44"/>
      <c r="F64" s="44"/>
      <c r="G64" s="44"/>
      <c r="H64" s="44"/>
      <c r="K64" s="15"/>
    </row>
    <row r="65" spans="2:11" x14ac:dyDescent="0.25">
      <c r="B65" s="60"/>
      <c r="C65" s="60"/>
      <c r="D65" s="44"/>
      <c r="E65" s="44"/>
      <c r="F65" s="44"/>
      <c r="G65" s="44"/>
      <c r="H65" s="44"/>
      <c r="K65" s="16"/>
    </row>
    <row r="66" spans="2:11" x14ac:dyDescent="0.25">
      <c r="B66" s="60">
        <v>19</v>
      </c>
      <c r="C66" s="60"/>
      <c r="D66" s="44" t="s">
        <v>22</v>
      </c>
      <c r="E66" s="44"/>
      <c r="F66" s="44"/>
      <c r="G66" s="44"/>
      <c r="H66" s="44"/>
      <c r="K66" s="15"/>
    </row>
    <row r="67" spans="2:11" x14ac:dyDescent="0.25">
      <c r="B67" s="60"/>
      <c r="C67" s="60"/>
      <c r="D67" s="44"/>
      <c r="E67" s="44"/>
      <c r="F67" s="44"/>
      <c r="G67" s="44"/>
      <c r="H67" s="44"/>
      <c r="K67" s="17"/>
    </row>
    <row r="68" spans="2:11" ht="25.5" x14ac:dyDescent="0.25">
      <c r="K68" s="18" t="s">
        <v>23</v>
      </c>
    </row>
    <row r="69" spans="2:11" x14ac:dyDescent="0.25">
      <c r="K69" s="17">
        <v>7</v>
      </c>
    </row>
    <row r="70" spans="2:11" ht="25.5" x14ac:dyDescent="0.25">
      <c r="K70" s="18" t="s">
        <v>24</v>
      </c>
    </row>
    <row r="71" spans="2:11" x14ac:dyDescent="0.25">
      <c r="K71" s="17">
        <v>12</v>
      </c>
    </row>
    <row r="72" spans="2:11" ht="25.5" x14ac:dyDescent="0.25">
      <c r="K72" s="18" t="s">
        <v>25</v>
      </c>
    </row>
    <row r="73" spans="2:11" x14ac:dyDescent="0.25">
      <c r="K73" s="17">
        <v>14</v>
      </c>
    </row>
    <row r="74" spans="2:11" ht="25.5" x14ac:dyDescent="0.25">
      <c r="K74" s="18" t="s">
        <v>26</v>
      </c>
    </row>
    <row r="75" spans="2:11" x14ac:dyDescent="0.25">
      <c r="K75" s="17">
        <v>6</v>
      </c>
    </row>
    <row r="76" spans="2:11" ht="25.5" x14ac:dyDescent="0.25">
      <c r="K76" s="18" t="s">
        <v>27</v>
      </c>
    </row>
    <row r="77" spans="2:11" x14ac:dyDescent="0.25">
      <c r="K77" s="17">
        <v>15</v>
      </c>
    </row>
    <row r="78" spans="2:11" ht="25.5" x14ac:dyDescent="0.25">
      <c r="K78" s="18" t="s">
        <v>28</v>
      </c>
    </row>
    <row r="79" spans="2:11" x14ac:dyDescent="0.25">
      <c r="K79" s="17">
        <v>5</v>
      </c>
    </row>
    <row r="80" spans="2:11" ht="25.5" x14ac:dyDescent="0.25">
      <c r="K80" s="18" t="s">
        <v>29</v>
      </c>
    </row>
    <row r="81" spans="11:11" x14ac:dyDescent="0.25">
      <c r="K81" s="17">
        <v>30</v>
      </c>
    </row>
    <row r="82" spans="11:11" ht="25.5" x14ac:dyDescent="0.25">
      <c r="K82" s="18" t="s">
        <v>30</v>
      </c>
    </row>
    <row r="83" spans="11:11" x14ac:dyDescent="0.25">
      <c r="K83" s="17">
        <v>1</v>
      </c>
    </row>
    <row r="84" spans="11:11" ht="25.5" x14ac:dyDescent="0.25">
      <c r="K84" s="18" t="s">
        <v>31</v>
      </c>
    </row>
    <row r="85" spans="11:11" x14ac:dyDescent="0.25">
      <c r="K85" s="17">
        <v>3</v>
      </c>
    </row>
    <row r="86" spans="11:11" ht="25.5" x14ac:dyDescent="0.25">
      <c r="K86" s="18" t="s">
        <v>32</v>
      </c>
    </row>
    <row r="87" spans="11:11" x14ac:dyDescent="0.25">
      <c r="K87" s="17">
        <v>16</v>
      </c>
    </row>
    <row r="88" spans="11:11" ht="25.5" x14ac:dyDescent="0.25">
      <c r="K88" s="18" t="s">
        <v>33</v>
      </c>
    </row>
    <row r="89" spans="11:11" x14ac:dyDescent="0.25">
      <c r="K89" s="17">
        <v>19</v>
      </c>
    </row>
    <row r="90" spans="11:11" x14ac:dyDescent="0.25">
      <c r="K90" s="18" t="s">
        <v>34</v>
      </c>
    </row>
    <row r="91" spans="11:11" x14ac:dyDescent="0.25">
      <c r="K91" s="17">
        <v>8</v>
      </c>
    </row>
    <row r="92" spans="11:11" ht="25.5" x14ac:dyDescent="0.25">
      <c r="K92" s="18" t="s">
        <v>35</v>
      </c>
    </row>
    <row r="93" spans="11:11" x14ac:dyDescent="0.25">
      <c r="K93" s="17">
        <v>24</v>
      </c>
    </row>
    <row r="94" spans="11:11" ht="25.5" x14ac:dyDescent="0.25">
      <c r="K94" s="18" t="s">
        <v>36</v>
      </c>
    </row>
  </sheetData>
  <mergeCells count="48">
    <mergeCell ref="D54:H55"/>
    <mergeCell ref="D56:H57"/>
    <mergeCell ref="D58:H59"/>
    <mergeCell ref="B58:C59"/>
    <mergeCell ref="B56:C57"/>
    <mergeCell ref="B54:C55"/>
    <mergeCell ref="B52:C53"/>
    <mergeCell ref="B50:C51"/>
    <mergeCell ref="D52:H53"/>
    <mergeCell ref="D32:H35"/>
    <mergeCell ref="B37:C38"/>
    <mergeCell ref="B40:C41"/>
    <mergeCell ref="B42:C43"/>
    <mergeCell ref="B48:C49"/>
    <mergeCell ref="B46:C47"/>
    <mergeCell ref="B44:C45"/>
    <mergeCell ref="C7:D7"/>
    <mergeCell ref="B66:C67"/>
    <mergeCell ref="B64:C65"/>
    <mergeCell ref="B62:C63"/>
    <mergeCell ref="B60:C61"/>
    <mergeCell ref="D37:H38"/>
    <mergeCell ref="D40:H41"/>
    <mergeCell ref="D42:H43"/>
    <mergeCell ref="D44:H45"/>
    <mergeCell ref="D46:H47"/>
    <mergeCell ref="D60:H61"/>
    <mergeCell ref="D62:H63"/>
    <mergeCell ref="D64:H65"/>
    <mergeCell ref="D66:H67"/>
    <mergeCell ref="D48:H49"/>
    <mergeCell ref="D50:H51"/>
    <mergeCell ref="C18:D18"/>
    <mergeCell ref="C2:D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C3:D3"/>
    <mergeCell ref="C4:D4"/>
    <mergeCell ref="C5:D5"/>
    <mergeCell ref="C6:D6"/>
  </mergeCells>
  <dataValidations count="1">
    <dataValidation type="custom" allowBlank="1" showInputMessage="1" showErrorMessage="1" sqref="H7" xr:uid="{7664E9F7-3F1F-4C78-8AC9-F643392B2792}">
      <formula1>IF(H6&lt;&gt;25,H6-H7&lt;&gt;2, TRUE)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Начало</vt:lpstr>
      <vt:lpstr>Схема</vt:lpstr>
      <vt:lpstr>Програма</vt:lpstr>
      <vt:lpstr>Резултати</vt:lpstr>
      <vt:lpstr>Класиране</vt:lpstr>
      <vt:lpstr>Ресурси</vt:lpstr>
      <vt:lpstr>Малъкфинал</vt:lpstr>
      <vt:lpstr>ОсминафиналГрупаА</vt:lpstr>
      <vt:lpstr>ОсминафиналГрупаБ</vt:lpstr>
      <vt:lpstr>Полуфинал</vt:lpstr>
      <vt:lpstr>СъставПолша</vt:lpstr>
      <vt:lpstr>Финал</vt:lpstr>
      <vt:lpstr>Цигари_мигари_тактика</vt:lpstr>
      <vt:lpstr>ЧетвъртфиналГрупаА</vt:lpstr>
      <vt:lpstr>ЧетвъртфиналГрупаБ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Neychev</dc:creator>
  <cp:lastModifiedBy>Neychev</cp:lastModifiedBy>
  <dcterms:created xsi:type="dcterms:W3CDTF">2022-11-19T17:57:24Z</dcterms:created>
  <dcterms:modified xsi:type="dcterms:W3CDTF">2022-12-03T20:27:34Z</dcterms:modified>
</cp:coreProperties>
</file>