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em\"/>
    </mc:Choice>
  </mc:AlternateContent>
  <bookViews>
    <workbookView xWindow="-26955" yWindow="525" windowWidth="25470" windowHeight="1458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P17" i="1"/>
  <c r="P15" i="1"/>
  <c r="L5" i="1" s="1"/>
  <c r="L4" i="1"/>
  <c r="G23" i="1"/>
  <c r="G21" i="1" s="1"/>
  <c r="F34" i="1" s="1"/>
  <c r="M10" i="1"/>
  <c r="F37" i="1"/>
  <c r="F43" i="1"/>
  <c r="F45" i="1"/>
  <c r="F46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60" i="1"/>
  <c r="G19" i="1"/>
  <c r="F35" i="1" s="1"/>
  <c r="F54" i="1"/>
  <c r="L34" i="1"/>
  <c r="L33" i="1"/>
  <c r="F47" i="1" l="1"/>
  <c r="F44" i="1" s="1"/>
  <c r="G42" i="1" s="1"/>
  <c r="P16" i="1"/>
  <c r="G32" i="1"/>
  <c r="F56" i="1" s="1"/>
  <c r="L32" i="1"/>
  <c r="G36" i="1" l="1"/>
  <c r="F53" i="1" s="1"/>
  <c r="F55" i="1" l="1"/>
  <c r="F52" i="1" s="1"/>
  <c r="F84" i="1" l="1"/>
  <c r="F60" i="1" l="1"/>
  <c r="F75" i="1"/>
  <c r="F65" i="1"/>
  <c r="F69" i="1"/>
  <c r="F72" i="1"/>
  <c r="F89" i="1"/>
  <c r="F87" i="1"/>
  <c r="F85" i="1"/>
  <c r="F62" i="1"/>
  <c r="F61" i="1"/>
  <c r="F70" i="1"/>
  <c r="F79" i="1"/>
  <c r="F63" i="1"/>
  <c r="F78" i="1"/>
  <c r="F81" i="1"/>
  <c r="F64" i="1"/>
  <c r="F74" i="1"/>
  <c r="F73" i="1"/>
  <c r="F90" i="1"/>
  <c r="G87" i="1" s="1"/>
  <c r="F82" i="1"/>
  <c r="F67" i="1"/>
  <c r="F80" i="1"/>
  <c r="F68" i="1"/>
  <c r="F77" i="1"/>
  <c r="F83" i="1"/>
  <c r="F86" i="1"/>
  <c r="G51" i="1"/>
  <c r="G27" i="1" s="1"/>
  <c r="F71" i="1"/>
  <c r="F66" i="1"/>
  <c r="F88" i="1"/>
  <c r="F76" i="1"/>
  <c r="G60" i="1"/>
  <c r="G75" i="1"/>
  <c r="G71" i="1" l="1"/>
  <c r="G78" i="1"/>
  <c r="G65" i="1"/>
  <c r="G73" i="1"/>
  <c r="G80" i="1"/>
  <c r="G85" i="1"/>
  <c r="G61" i="1"/>
  <c r="G90" i="1"/>
  <c r="G72" i="1"/>
  <c r="G79" i="1"/>
  <c r="G89" i="1"/>
  <c r="G66" i="1"/>
  <c r="G88" i="1"/>
  <c r="G83" i="1"/>
  <c r="G81" i="1"/>
  <c r="G86" i="1"/>
  <c r="G70" i="1"/>
  <c r="G82" i="1"/>
  <c r="G68" i="1"/>
  <c r="G63" i="1"/>
  <c r="G76" i="1"/>
  <c r="G77" i="1"/>
  <c r="G67" i="1"/>
  <c r="G69" i="1"/>
  <c r="G84" i="1"/>
  <c r="G62" i="1"/>
  <c r="G74" i="1"/>
  <c r="G64" i="1"/>
  <c r="L35" i="1"/>
  <c r="M31" i="1" s="1"/>
  <c r="G28" i="1"/>
</calcChain>
</file>

<file path=xl/sharedStrings.xml><?xml version="1.0" encoding="utf-8"?>
<sst xmlns="http://schemas.openxmlformats.org/spreadsheetml/2006/main" count="104" uniqueCount="66">
  <si>
    <t>ρ</t>
  </si>
  <si>
    <t>l</t>
  </si>
  <si>
    <t>r</t>
  </si>
  <si>
    <t>m</t>
  </si>
  <si>
    <t>N</t>
  </si>
  <si>
    <t>-</t>
  </si>
  <si>
    <t>f</t>
  </si>
  <si>
    <t>V</t>
  </si>
  <si>
    <t>A</t>
  </si>
  <si>
    <t>W</t>
  </si>
  <si>
    <t>vypočet</t>
  </si>
  <si>
    <t>L</t>
  </si>
  <si>
    <t>R</t>
  </si>
  <si>
    <t>drát</t>
  </si>
  <si>
    <t>Hz</t>
  </si>
  <si>
    <t>U</t>
  </si>
  <si>
    <t>P</t>
  </si>
  <si>
    <t>para</t>
  </si>
  <si>
    <t>H</t>
  </si>
  <si>
    <t>Ω</t>
  </si>
  <si>
    <t>S</t>
  </si>
  <si>
    <t>μΩm</t>
  </si>
  <si>
    <t>mm2</t>
  </si>
  <si>
    <t>r1</t>
  </si>
  <si>
    <t>r2</t>
  </si>
  <si>
    <t>https://en.wikipedia.org/wiki/Inductor#Inductance_formulas</t>
  </si>
  <si>
    <t>tau</t>
  </si>
  <si>
    <t>Im</t>
  </si>
  <si>
    <t>t</t>
  </si>
  <si>
    <t>ms</t>
  </si>
  <si>
    <t>ohm</t>
  </si>
  <si>
    <t>i(t)</t>
  </si>
  <si>
    <t>proud civkou</t>
  </si>
  <si>
    <t>rd</t>
  </si>
  <si>
    <t>row</t>
  </si>
  <si>
    <t>Rserial</t>
  </si>
  <si>
    <t>mm</t>
  </si>
  <si>
    <t>ld</t>
  </si>
  <si>
    <t>RL</t>
  </si>
  <si>
    <t>B</t>
  </si>
  <si>
    <t>u</t>
  </si>
  <si>
    <t>T</t>
  </si>
  <si>
    <t>http://hyperphysics.phy-astr.gsu.edu/hbase/electric/indcon.html#c1</t>
  </si>
  <si>
    <t>zavity</t>
  </si>
  <si>
    <t>r-drat</t>
  </si>
  <si>
    <t>zadane</t>
  </si>
  <si>
    <t>delka impulzu</t>
  </si>
  <si>
    <t>ti</t>
  </si>
  <si>
    <t>napeti</t>
  </si>
  <si>
    <t>prumerny vykon</t>
  </si>
  <si>
    <t>počet dratu na delku</t>
  </si>
  <si>
    <t>proud</t>
  </si>
  <si>
    <t>prurez dratu</t>
  </si>
  <si>
    <t>rd/l</t>
  </si>
  <si>
    <t>pulzu/s</t>
  </si>
  <si>
    <t>https://en.wikipedia.org/wiki/Magnetic_field#Relation_between_H_and_B</t>
  </si>
  <si>
    <t>https://en.wikipedia.org/wiki/Force_between_magnets#Force_between_two_nearby_magnetized_surfaces_of_area_A</t>
  </si>
  <si>
    <t>delka civky</t>
  </si>
  <si>
    <t>L=delka</t>
  </si>
  <si>
    <t>http://hyperphysics.phy-astr.gsu.edu/hbase/magnetic/solenoid.html#c1</t>
  </si>
  <si>
    <t>m/s</t>
  </si>
  <si>
    <t>mm/s</t>
  </si>
  <si>
    <t>l=v*t</t>
  </si>
  <si>
    <t>l/v</t>
  </si>
  <si>
    <t>https://www.symbolab.com/solver/integral-calculator/%5Cint%5Cleft(I%5Ccdot%5Cleft(1-e%5E%7B-%5Cfrac%7Bt%7D%7B%5Cfrac%7BL%7D%7BR%7D%7D%7D%5Cright)%5Cright)%5E%7B2%7D%5Ccdot%20Rdt?or=input</t>
  </si>
  <si>
    <t>https://www.desmos.com/calculator/cv85kzqsgm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</si>
</sst>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"/>
    <numFmt numFmtId="166" formatCode="0.000000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1" fillId="2" borderId="1" xfId="1" applyBorder="1"/>
    <xf numFmtId="0" fontId="0" fillId="2" borderId="1" xfId="1" applyFont="1" applyBorder="1"/>
    <xf numFmtId="0" fontId="1" fillId="3" borderId="1" xfId="2" applyBorder="1"/>
    <xf numFmtId="2" fontId="1" fillId="2" borderId="1" xfId="1" applyNumberFormat="1" applyBorder="1"/>
    <xf numFmtId="0" fontId="2" fillId="0" borderId="0" xfId="4"/>
    <xf numFmtId="0" fontId="1" fillId="4" borderId="1" xfId="3" applyBorder="1"/>
    <xf numFmtId="1" fontId="0" fillId="0" borderId="0" xfId="0" applyNumberFormat="1"/>
    <xf numFmtId="165" fontId="1" fillId="2" borderId="1" xfId="1" applyNumberFormat="1" applyBorder="1"/>
    <xf numFmtId="2" fontId="1" fillId="4" borderId="1" xfId="3" applyNumberForma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2" fillId="0" borderId="5" xfId="4" applyFill="1" applyBorder="1"/>
    <xf numFmtId="0" fontId="0" fillId="0" borderId="4" xfId="0" applyBorder="1"/>
    <xf numFmtId="0" fontId="0" fillId="0" borderId="8" xfId="0" applyBorder="1"/>
    <xf numFmtId="0" fontId="2" fillId="0" borderId="0" xfId="4" applyFill="1" applyBorder="1"/>
    <xf numFmtId="165" fontId="1" fillId="4" borderId="1" xfId="3" applyNumberFormat="1" applyBorder="1"/>
    <xf numFmtId="166" fontId="1" fillId="3" borderId="1" xfId="2" applyNumberFormat="1" applyBorder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5" fontId="0" fillId="0" borderId="16" xfId="0" applyNumberFormat="1" applyBorder="1"/>
    <xf numFmtId="0" fontId="0" fillId="0" borderId="17" xfId="0" applyBorder="1"/>
    <xf numFmtId="167" fontId="0" fillId="0" borderId="3" xfId="5" applyNumberFormat="1" applyFont="1" applyBorder="1"/>
    <xf numFmtId="167" fontId="0" fillId="0" borderId="0" xfId="0" applyNumberFormat="1"/>
    <xf numFmtId="1" fontId="2" fillId="0" borderId="0" xfId="4" applyNumberFormat="1"/>
    <xf numFmtId="1" fontId="1" fillId="3" borderId="1" xfId="2" applyNumberFormat="1" applyBorder="1"/>
    <xf numFmtId="1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0" fontId="2" fillId="0" borderId="0" xfId="4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18" xfId="0" applyFont="1" applyBorder="1"/>
    <xf numFmtId="0" fontId="0" fillId="0" borderId="23" xfId="0" applyBorder="1"/>
    <xf numFmtId="0" fontId="0" fillId="0" borderId="22" xfId="0" applyBorder="1"/>
    <xf numFmtId="0" fontId="0" fillId="0" borderId="24" xfId="0" applyBorder="1"/>
  </cellXfs>
  <cellStyles count="6">
    <cellStyle name="40 % – Zvýraznění1" xfId="1" builtinId="31"/>
    <cellStyle name="40 % – Zvýraznění2" xfId="2" builtinId="35"/>
    <cellStyle name="60 % – Zvýraznění6" xfId="3" builtinId="52"/>
    <cellStyle name="Čárka" xfId="5" builtinId="3"/>
    <cellStyle name="Hypertextový odkaz" xfId="4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73119739342927"/>
                  <c:y val="1.62535607837101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List1!$E$60:$E$111</c:f>
              <c:numCache>
                <c:formatCode>General</c:formatCode>
                <c:ptCount val="5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1.1000000000000001</c:v>
                </c:pt>
                <c:pt idx="27">
                  <c:v>1.2</c:v>
                </c:pt>
                <c:pt idx="28">
                  <c:v>1.3</c:v>
                </c:pt>
                <c:pt idx="29">
                  <c:v>1.4</c:v>
                </c:pt>
                <c:pt idx="30">
                  <c:v>1.5</c:v>
                </c:pt>
              </c:numCache>
            </c:numRef>
          </c:xVal>
          <c:yVal>
            <c:numRef>
              <c:f>List1!$F$60:$F$110</c:f>
              <c:numCache>
                <c:formatCode>General</c:formatCode>
                <c:ptCount val="51"/>
                <c:pt idx="0">
                  <c:v>0.18999991475867956</c:v>
                </c:pt>
                <c:pt idx="1">
                  <c:v>0.37793433377068208</c:v>
                </c:pt>
                <c:pt idx="2">
                  <c:v>0.56382571111281554</c:v>
                </c:pt>
                <c:pt idx="3">
                  <c:v>0.74769625676283125</c:v>
                </c:pt>
                <c:pt idx="4">
                  <c:v>0.92956793925303105</c:v>
                </c:pt>
                <c:pt idx="5">
                  <c:v>1.1094624882950319</c:v>
                </c:pt>
                <c:pt idx="6">
                  <c:v>1.287401397375991</c:v>
                </c:pt>
                <c:pt idx="7">
                  <c:v>1.4634059263266119</c:v>
                </c:pt>
                <c:pt idx="8">
                  <c:v>1.6374971038612334</c:v>
                </c:pt>
                <c:pt idx="9">
                  <c:v>1.8096957300903007</c:v>
                </c:pt>
                <c:pt idx="10">
                  <c:v>1.9800223790055285</c:v>
                </c:pt>
                <c:pt idx="11">
                  <c:v>2.148497400938044</c:v>
                </c:pt>
                <c:pt idx="12">
                  <c:v>2.3151409249898123</c:v>
                </c:pt>
                <c:pt idx="13">
                  <c:v>2.4799728614386192</c:v>
                </c:pt>
                <c:pt idx="14">
                  <c:v>2.6430129041169268</c:v>
                </c:pt>
                <c:pt idx="15">
                  <c:v>2.804280532764853</c:v>
                </c:pt>
                <c:pt idx="16">
                  <c:v>2.9637950153575705</c:v>
                </c:pt>
                <c:pt idx="17">
                  <c:v>3.12157541040742</c:v>
                </c:pt>
                <c:pt idx="18">
                  <c:v>3.2776405692409893</c:v>
                </c:pt>
                <c:pt idx="19">
                  <c:v>3.4320091382514284</c:v>
                </c:pt>
                <c:pt idx="20">
                  <c:v>4.1790416930593475</c:v>
                </c:pt>
                <c:pt idx="21">
                  <c:v>4.8863424554704791</c:v>
                </c:pt>
                <c:pt idx="22">
                  <c:v>5.5560246069210288</c:v>
                </c:pt>
                <c:pt idx="23">
                  <c:v>6.1900889368428942</c:v>
                </c:pt>
                <c:pt idx="24">
                  <c:v>6.7904298203626938</c:v>
                </c:pt>
                <c:pt idx="25">
                  <c:v>7.358840878069957</c:v>
                </c:pt>
                <c:pt idx="26">
                  <c:v>7.897020334763968</c:v>
                </c:pt>
                <c:pt idx="27">
                  <c:v>8.4065760931894609</c:v>
                </c:pt>
                <c:pt idx="28">
                  <c:v>8.8890305379197905</c:v>
                </c:pt>
                <c:pt idx="29">
                  <c:v>9.3458250837400101</c:v>
                </c:pt>
                <c:pt idx="30">
                  <c:v>9.7783244821189239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F-4380-9B44-E2D2A7142B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List1!$D$60:$D$110</c:f>
              <c:numCache>
                <c:formatCode>General</c:formatCode>
                <c:ptCount val="51"/>
                <c:pt idx="0">
                  <c:v>1.52</c:v>
                </c:pt>
                <c:pt idx="1">
                  <c:v>1.54</c:v>
                </c:pt>
                <c:pt idx="2">
                  <c:v>1.56</c:v>
                </c:pt>
                <c:pt idx="3">
                  <c:v>1.58</c:v>
                </c:pt>
                <c:pt idx="4">
                  <c:v>1.6</c:v>
                </c:pt>
                <c:pt idx="5">
                  <c:v>1.62</c:v>
                </c:pt>
                <c:pt idx="6">
                  <c:v>1.6400000000000001</c:v>
                </c:pt>
                <c:pt idx="7">
                  <c:v>1.66</c:v>
                </c:pt>
                <c:pt idx="8">
                  <c:v>1.68</c:v>
                </c:pt>
                <c:pt idx="9">
                  <c:v>1.7</c:v>
                </c:pt>
                <c:pt idx="10">
                  <c:v>1.72</c:v>
                </c:pt>
                <c:pt idx="11">
                  <c:v>1.74</c:v>
                </c:pt>
                <c:pt idx="12">
                  <c:v>1.76</c:v>
                </c:pt>
                <c:pt idx="13">
                  <c:v>1.78</c:v>
                </c:pt>
                <c:pt idx="14">
                  <c:v>1.8</c:v>
                </c:pt>
                <c:pt idx="15">
                  <c:v>1.82</c:v>
                </c:pt>
                <c:pt idx="16">
                  <c:v>1.84</c:v>
                </c:pt>
                <c:pt idx="17">
                  <c:v>1.8599999999999999</c:v>
                </c:pt>
                <c:pt idx="18">
                  <c:v>1.88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List1!$G$59:$G$110</c:f>
              <c:numCache>
                <c:formatCode>General</c:formatCode>
                <c:ptCount val="52"/>
                <c:pt idx="1">
                  <c:v>9.5883245673602442</c:v>
                </c:pt>
                <c:pt idx="2">
                  <c:v>9.4003901483482419</c:v>
                </c:pt>
                <c:pt idx="3">
                  <c:v>9.2144987710061077</c:v>
                </c:pt>
                <c:pt idx="4">
                  <c:v>9.030628225356093</c:v>
                </c:pt>
                <c:pt idx="5">
                  <c:v>8.8487565428658925</c:v>
                </c:pt>
                <c:pt idx="6">
                  <c:v>8.6688619938238922</c:v>
                </c:pt>
                <c:pt idx="7">
                  <c:v>8.4909230847429331</c:v>
                </c:pt>
                <c:pt idx="8">
                  <c:v>8.3149185557923122</c:v>
                </c:pt>
                <c:pt idx="9">
                  <c:v>8.1408273782576899</c:v>
                </c:pt>
                <c:pt idx="10">
                  <c:v>7.9686287520286232</c:v>
                </c:pt>
                <c:pt idx="11">
                  <c:v>7.7983021031133957</c:v>
                </c:pt>
                <c:pt idx="12">
                  <c:v>7.6298270811808795</c:v>
                </c:pt>
                <c:pt idx="13">
                  <c:v>7.4631835571291116</c:v>
                </c:pt>
                <c:pt idx="14">
                  <c:v>7.2983516206803047</c:v>
                </c:pt>
                <c:pt idx="15">
                  <c:v>7.1353115780019971</c:v>
                </c:pt>
                <c:pt idx="16">
                  <c:v>6.9740439493540709</c:v>
                </c:pt>
                <c:pt idx="17">
                  <c:v>6.8145294667613534</c:v>
                </c:pt>
                <c:pt idx="18">
                  <c:v>6.6567490717115039</c:v>
                </c:pt>
                <c:pt idx="19">
                  <c:v>6.5006839128779346</c:v>
                </c:pt>
                <c:pt idx="20">
                  <c:v>6.3463153438674951</c:v>
                </c:pt>
                <c:pt idx="21">
                  <c:v>5.5992827890595764</c:v>
                </c:pt>
                <c:pt idx="22">
                  <c:v>4.8919820266484448</c:v>
                </c:pt>
                <c:pt idx="23">
                  <c:v>4.2222998751978951</c:v>
                </c:pt>
                <c:pt idx="24">
                  <c:v>3.5882355452760297</c:v>
                </c:pt>
                <c:pt idx="25">
                  <c:v>2.9878946617562301</c:v>
                </c:pt>
                <c:pt idx="26">
                  <c:v>2.4194836040489669</c:v>
                </c:pt>
                <c:pt idx="27">
                  <c:v>1.8813041473549559</c:v>
                </c:pt>
                <c:pt idx="28">
                  <c:v>1.371748388929463</c:v>
                </c:pt>
                <c:pt idx="29">
                  <c:v>0.88929394419913343</c:v>
                </c:pt>
                <c:pt idx="30">
                  <c:v>0.43249939837891382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3F-4380-9B44-E2D2A714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444399"/>
        <c:axId val="1399446063"/>
      </c:scatterChart>
      <c:valAx>
        <c:axId val="139944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99446063"/>
        <c:crosses val="autoZero"/>
        <c:crossBetween val="midCat"/>
      </c:valAx>
      <c:valAx>
        <c:axId val="13994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9944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347382</xdr:colOff>
      <xdr:row>50</xdr:row>
      <xdr:rowOff>145677</xdr:rowOff>
    </xdr:from>
    <xdr:to>
      <xdr:col>3</xdr:col>
      <xdr:colOff>923138</xdr:colOff>
      <xdr:row>54</xdr:row>
      <xdr:rowOff>40994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382" y="9737912"/>
          <a:ext cx="2391109" cy="657317"/>
        </a:xfrm>
        <a:prstGeom prst="rect">
          <a:avLst/>
        </a:prstGeom>
      </xdr:spPr>
    </xdr:pic>
    <xdr:clientData/>
  </xdr:twoCellAnchor>
  <xdr:twoCellAnchor editAs="oneCell">
    <xdr:from>
      <xdr:col>1</xdr:col>
      <xdr:colOff>347385</xdr:colOff>
      <xdr:row>42</xdr:row>
      <xdr:rowOff>11205</xdr:rowOff>
    </xdr:from>
    <xdr:to>
      <xdr:col>3</xdr:col>
      <xdr:colOff>880468</xdr:colOff>
      <xdr:row>45</xdr:row>
      <xdr:rowOff>11285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3" y="8079440"/>
          <a:ext cx="1743318" cy="571580"/>
        </a:xfrm>
        <a:prstGeom prst="rect">
          <a:avLst/>
        </a:prstGeom>
      </xdr:spPr>
    </xdr:pic>
    <xdr:clientData/>
  </xdr:twoCellAnchor>
  <xdr:twoCellAnchor editAs="oneCell">
    <xdr:from>
      <xdr:col>8</xdr:col>
      <xdr:colOff>358588</xdr:colOff>
      <xdr:row>14</xdr:row>
      <xdr:rowOff>179293</xdr:rowOff>
    </xdr:from>
    <xdr:to>
      <xdr:col>11</xdr:col>
      <xdr:colOff>470086</xdr:colOff>
      <xdr:row>25</xdr:row>
      <xdr:rowOff>110937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2676" y="5894293"/>
          <a:ext cx="2263028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268942</xdr:colOff>
      <xdr:row>58</xdr:row>
      <xdr:rowOff>45943</xdr:rowOff>
    </xdr:from>
    <xdr:to>
      <xdr:col>15</xdr:col>
      <xdr:colOff>246530</xdr:colOff>
      <xdr:row>78</xdr:row>
      <xdr:rowOff>56029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347383</xdr:colOff>
      <xdr:row>33</xdr:row>
      <xdr:rowOff>89647</xdr:rowOff>
    </xdr:from>
    <xdr:to>
      <xdr:col>25</xdr:col>
      <xdr:colOff>332506</xdr:colOff>
      <xdr:row>36</xdr:row>
      <xdr:rowOff>97573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94207" y="9457765"/>
          <a:ext cx="1800476" cy="590632"/>
        </a:xfrm>
        <a:prstGeom prst="rect">
          <a:avLst/>
        </a:prstGeom>
      </xdr:spPr>
    </xdr:pic>
    <xdr:clientData/>
  </xdr:twoCellAnchor>
  <xdr:twoCellAnchor editAs="oneCell">
    <xdr:from>
      <xdr:col>23</xdr:col>
      <xdr:colOff>224117</xdr:colOff>
      <xdr:row>40</xdr:row>
      <xdr:rowOff>44824</xdr:rowOff>
    </xdr:from>
    <xdr:to>
      <xdr:col>25</xdr:col>
      <xdr:colOff>214200</xdr:colOff>
      <xdr:row>42</xdr:row>
      <xdr:rowOff>186091</xdr:rowOff>
    </xdr:to>
    <xdr:pic>
      <xdr:nvPicPr>
        <xdr:cNvPr id="9" name="Obráz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876058" y="10768853"/>
          <a:ext cx="1200318" cy="5239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29</xdr:row>
      <xdr:rowOff>179294</xdr:rowOff>
    </xdr:from>
    <xdr:to>
      <xdr:col>16</xdr:col>
      <xdr:colOff>106025</xdr:colOff>
      <xdr:row>32</xdr:row>
      <xdr:rowOff>168168</xdr:rowOff>
    </xdr:to>
    <xdr:pic>
      <xdr:nvPicPr>
        <xdr:cNvPr id="10" name="Obrázek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11000" y="8774206"/>
          <a:ext cx="924054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en.wikipedia.org/wiki/Force_between_magnet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hyperphysics.phy-astr.gsu.edu/hbase/electric/indcon.html" TargetMode="External"/><Relationship Id="rId1" Type="http://schemas.openxmlformats.org/officeDocument/2006/relationships/hyperlink" Target="http://hyperphysics.phy-astr.gsu.edu/hbase/magnetic/solenoid.html" TargetMode="External"/><Relationship Id="rId6" Type="http://schemas.openxmlformats.org/officeDocument/2006/relationships/hyperlink" Target="https://www.symbolab.com/solver/integral-calculator/%5Cint%5Cleft(I%5Ccdot%5Cleft(1-e%5E%7B-%5Cfrac%7Bt%7D%7B%5Cfrac%7BL%7D%7BR%7D%7D%7D%5Cright)%5Cright)%5E%7B2%7D%5Ccdot%20Rdt?or=input" TargetMode="External"/><Relationship Id="rId5" Type="http://schemas.openxmlformats.org/officeDocument/2006/relationships/hyperlink" Target="https://www.desmos.com/calculator/cv85kzqsgm" TargetMode="External"/><Relationship Id="rId4" Type="http://schemas.openxmlformats.org/officeDocument/2006/relationships/hyperlink" Target="https://en.wikipedia.org/wiki/Induc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90"/>
  <sheetViews>
    <sheetView tabSelected="1" zoomScaleNormal="100" workbookViewId="0">
      <selection activeCell="D6" sqref="D6"/>
    </sheetView>
  </sheetViews>
  <sheetFormatPr defaultRowHeight="15" x14ac:dyDescent="0.25"/>
  <cols>
    <col min="4" max="4" width="16" customWidth="1"/>
    <col min="6" max="7" width="16.28515625" bestFit="1" customWidth="1"/>
    <col min="11" max="11" width="14.140625" customWidth="1"/>
    <col min="12" max="12" width="16.42578125" bestFit="1" customWidth="1"/>
    <col min="13" max="13" width="16.28515625" bestFit="1" customWidth="1"/>
    <col min="16" max="16" width="12.28515625" bestFit="1" customWidth="1"/>
  </cols>
  <sheetData>
    <row r="2" spans="4:18" x14ac:dyDescent="0.25">
      <c r="K2" s="5"/>
    </row>
    <row r="4" spans="4:18" x14ac:dyDescent="0.25">
      <c r="L4">
        <f>1/2*0.0026*370^2</f>
        <v>177.97</v>
      </c>
    </row>
    <row r="5" spans="4:18" x14ac:dyDescent="0.25">
      <c r="D5" s="5" t="s">
        <v>65</v>
      </c>
      <c r="L5" s="7">
        <f>1/2*0.11*P15^2</f>
        <v>84.730937499999996</v>
      </c>
    </row>
    <row r="7" spans="4:18" x14ac:dyDescent="0.25">
      <c r="D7" s="5" t="s">
        <v>64</v>
      </c>
    </row>
    <row r="10" spans="4:18" x14ac:dyDescent="0.25">
      <c r="M10">
        <f>1/25</f>
        <v>0.04</v>
      </c>
    </row>
    <row r="12" spans="4:18" x14ac:dyDescent="0.25">
      <c r="N12" t="s">
        <v>62</v>
      </c>
    </row>
    <row r="13" spans="4:18" x14ac:dyDescent="0.25">
      <c r="N13" t="s">
        <v>63</v>
      </c>
    </row>
    <row r="15" spans="4:18" ht="15.75" thickBot="1" x14ac:dyDescent="0.3">
      <c r="P15">
        <f>3.14*0.5*25</f>
        <v>39.25</v>
      </c>
      <c r="Q15" t="s">
        <v>60</v>
      </c>
      <c r="R15">
        <f>3.6*P15</f>
        <v>141.30000000000001</v>
      </c>
    </row>
    <row r="16" spans="4:18" ht="15.75" thickBot="1" x14ac:dyDescent="0.3">
      <c r="D16" s="26"/>
      <c r="E16" s="27"/>
      <c r="F16" s="45" t="s">
        <v>45</v>
      </c>
      <c r="G16" s="27"/>
      <c r="H16" s="28"/>
      <c r="P16">
        <f>P15*1000</f>
        <v>39250</v>
      </c>
      <c r="Q16" t="s">
        <v>61</v>
      </c>
    </row>
    <row r="17" spans="4:17" ht="15.75" thickBot="1" x14ac:dyDescent="0.3">
      <c r="D17" s="29" t="s">
        <v>43</v>
      </c>
      <c r="E17" s="43" t="s">
        <v>4</v>
      </c>
      <c r="F17" s="46">
        <v>800</v>
      </c>
      <c r="G17" s="44"/>
      <c r="H17" s="30" t="s">
        <v>5</v>
      </c>
      <c r="P17" s="36">
        <f>(15/P16)*1000</f>
        <v>0.38216560509554137</v>
      </c>
      <c r="Q17" t="s">
        <v>29</v>
      </c>
    </row>
    <row r="18" spans="4:17" ht="15.75" thickBot="1" x14ac:dyDescent="0.3">
      <c r="D18" s="29" t="s">
        <v>44</v>
      </c>
      <c r="E18" s="43" t="s">
        <v>33</v>
      </c>
      <c r="F18" s="46">
        <v>0.3</v>
      </c>
      <c r="G18" s="44"/>
      <c r="H18" s="30" t="s">
        <v>36</v>
      </c>
    </row>
    <row r="19" spans="4:17" x14ac:dyDescent="0.25">
      <c r="D19" s="29" t="s">
        <v>52</v>
      </c>
      <c r="E19" s="23" t="s">
        <v>20</v>
      </c>
      <c r="G19" s="24">
        <f>3.14*F18^2</f>
        <v>0.28260000000000002</v>
      </c>
      <c r="H19" s="30" t="s">
        <v>22</v>
      </c>
    </row>
    <row r="20" spans="4:17" x14ac:dyDescent="0.25">
      <c r="D20" s="29"/>
      <c r="E20" s="23" t="s">
        <v>23</v>
      </c>
      <c r="F20" s="23">
        <v>15</v>
      </c>
      <c r="G20" s="23"/>
      <c r="H20" s="30" t="s">
        <v>36</v>
      </c>
    </row>
    <row r="21" spans="4:17" ht="15.75" thickBot="1" x14ac:dyDescent="0.3">
      <c r="D21" s="29"/>
      <c r="E21" s="23" t="s">
        <v>24</v>
      </c>
      <c r="F21" s="47"/>
      <c r="G21" s="25">
        <f>(F17/G23)*F18*2+F20</f>
        <v>17.88</v>
      </c>
      <c r="H21" s="30" t="s">
        <v>36</v>
      </c>
    </row>
    <row r="22" spans="4:17" ht="15.75" thickBot="1" x14ac:dyDescent="0.3">
      <c r="D22" s="29" t="s">
        <v>57</v>
      </c>
      <c r="E22" s="43" t="s">
        <v>1</v>
      </c>
      <c r="F22" s="46">
        <v>100</v>
      </c>
      <c r="G22" s="44"/>
      <c r="H22" s="30" t="s">
        <v>36</v>
      </c>
      <c r="O22" s="7"/>
      <c r="P22" s="7"/>
    </row>
    <row r="23" spans="4:17" ht="15.75" thickBot="1" x14ac:dyDescent="0.3">
      <c r="D23" s="29" t="s">
        <v>50</v>
      </c>
      <c r="E23" s="23" t="s">
        <v>34</v>
      </c>
      <c r="F23" s="49"/>
      <c r="G23" s="23">
        <f>F22/(F18*2)</f>
        <v>166.66666666666669</v>
      </c>
      <c r="H23" s="30" t="s">
        <v>53</v>
      </c>
    </row>
    <row r="24" spans="4:17" ht="15.75" thickBot="1" x14ac:dyDescent="0.3">
      <c r="D24" s="29" t="s">
        <v>54</v>
      </c>
      <c r="E24" s="43" t="s">
        <v>6</v>
      </c>
      <c r="F24" s="46">
        <v>8</v>
      </c>
      <c r="G24" s="44"/>
      <c r="H24" s="30" t="s">
        <v>14</v>
      </c>
    </row>
    <row r="25" spans="4:17" ht="15.75" thickBot="1" x14ac:dyDescent="0.3">
      <c r="D25" s="29" t="s">
        <v>46</v>
      </c>
      <c r="E25" s="43" t="s">
        <v>47</v>
      </c>
      <c r="F25" s="46">
        <v>3</v>
      </c>
      <c r="G25" s="44"/>
      <c r="H25" s="30" t="s">
        <v>29</v>
      </c>
    </row>
    <row r="26" spans="4:17" x14ac:dyDescent="0.25">
      <c r="D26" s="29" t="s">
        <v>48</v>
      </c>
      <c r="E26" s="23" t="s">
        <v>15</v>
      </c>
      <c r="F26" s="48">
        <v>50</v>
      </c>
      <c r="G26" s="23"/>
      <c r="H26" s="30" t="s">
        <v>7</v>
      </c>
    </row>
    <row r="27" spans="4:17" x14ac:dyDescent="0.25">
      <c r="D27" s="29" t="s">
        <v>51</v>
      </c>
      <c r="E27" s="23" t="s">
        <v>27</v>
      </c>
      <c r="F27" s="24"/>
      <c r="G27" s="24">
        <f>G51</f>
        <v>14.085905096603929</v>
      </c>
      <c r="H27" s="30" t="s">
        <v>8</v>
      </c>
    </row>
    <row r="28" spans="4:17" ht="15.75" thickBot="1" x14ac:dyDescent="0.3">
      <c r="D28" s="31" t="s">
        <v>49</v>
      </c>
      <c r="E28" s="32" t="s">
        <v>16</v>
      </c>
      <c r="F28" s="32"/>
      <c r="G28" s="33">
        <f>G27*F26*F24*(F25/1000)</f>
        <v>16.903086115924715</v>
      </c>
      <c r="H28" s="34" t="s">
        <v>9</v>
      </c>
    </row>
    <row r="29" spans="4:17" x14ac:dyDescent="0.25">
      <c r="P29" s="7"/>
    </row>
    <row r="30" spans="4:17" ht="15.75" thickBot="1" x14ac:dyDescent="0.3">
      <c r="P30" s="7"/>
    </row>
    <row r="31" spans="4:17" x14ac:dyDescent="0.25">
      <c r="E31" s="1" t="s">
        <v>13</v>
      </c>
      <c r="F31" s="1"/>
      <c r="G31" s="1" t="s">
        <v>10</v>
      </c>
      <c r="H31" s="1"/>
      <c r="K31" s="10" t="s">
        <v>39</v>
      </c>
      <c r="L31" s="11"/>
      <c r="M31" s="35">
        <f>L32*(L33/L34)*L35</f>
        <v>0.14160696318317997</v>
      </c>
      <c r="N31" s="18" t="s">
        <v>41</v>
      </c>
      <c r="O31" s="7"/>
      <c r="P31" s="7"/>
    </row>
    <row r="32" spans="4:17" x14ac:dyDescent="0.25">
      <c r="E32" s="1" t="s">
        <v>38</v>
      </c>
      <c r="F32" s="1"/>
      <c r="G32" s="1">
        <f>(F33/1000000)*(F34/(F35*10^-6))</f>
        <v>2.8607999999999993</v>
      </c>
      <c r="H32" s="1" t="s">
        <v>19</v>
      </c>
      <c r="K32" s="12" t="s">
        <v>40</v>
      </c>
      <c r="L32">
        <f>1*1.25663706212*10^-6</f>
        <v>1.2566370621199999E-6</v>
      </c>
      <c r="N32" s="13"/>
      <c r="O32" s="7"/>
      <c r="P32" s="7"/>
    </row>
    <row r="33" spans="4:22" x14ac:dyDescent="0.25">
      <c r="E33" s="1" t="s">
        <v>0</v>
      </c>
      <c r="F33" s="1">
        <v>1.7999999999999999E-2</v>
      </c>
      <c r="G33" s="1"/>
      <c r="H33" s="1" t="s">
        <v>21</v>
      </c>
      <c r="K33" s="12" t="s">
        <v>4</v>
      </c>
      <c r="L33">
        <f>F17</f>
        <v>800</v>
      </c>
      <c r="N33" s="13" t="s">
        <v>5</v>
      </c>
      <c r="O33" s="7"/>
      <c r="P33" s="7"/>
    </row>
    <row r="34" spans="4:22" x14ac:dyDescent="0.25">
      <c r="E34" s="1" t="s">
        <v>37</v>
      </c>
      <c r="F34" s="8">
        <f>2*3.14*(G21/2)*F17/1000</f>
        <v>44.914559999999994</v>
      </c>
      <c r="G34" s="1"/>
      <c r="H34" s="1" t="s">
        <v>3</v>
      </c>
      <c r="K34" s="12" t="s">
        <v>1</v>
      </c>
      <c r="L34">
        <f>F22/1000</f>
        <v>0.1</v>
      </c>
      <c r="N34" s="13" t="s">
        <v>3</v>
      </c>
      <c r="O34" s="7"/>
      <c r="P34" s="7" t="s">
        <v>58</v>
      </c>
    </row>
    <row r="35" spans="4:22" ht="15.75" thickBot="1" x14ac:dyDescent="0.3">
      <c r="E35" s="1" t="s">
        <v>20</v>
      </c>
      <c r="F35" s="4">
        <f>G19</f>
        <v>0.28260000000000002</v>
      </c>
      <c r="G35" s="1"/>
      <c r="H35" s="1" t="s">
        <v>22</v>
      </c>
      <c r="K35" s="14" t="s">
        <v>27</v>
      </c>
      <c r="L35" s="15">
        <f>G27</f>
        <v>14.085905096603929</v>
      </c>
      <c r="M35" s="19"/>
      <c r="N35" s="16" t="s">
        <v>8</v>
      </c>
      <c r="O35" s="7"/>
      <c r="P35" s="7"/>
    </row>
    <row r="36" spans="4:22" x14ac:dyDescent="0.25">
      <c r="E36" s="2" t="s">
        <v>27</v>
      </c>
      <c r="F36" s="1"/>
      <c r="G36" s="4">
        <f>F37/(G32+F39)</f>
        <v>17.477628635346761</v>
      </c>
      <c r="H36" s="1" t="s">
        <v>8</v>
      </c>
      <c r="K36" s="17" t="s">
        <v>59</v>
      </c>
      <c r="O36" s="7"/>
      <c r="P36" s="7"/>
      <c r="T36" s="7"/>
    </row>
    <row r="37" spans="4:22" x14ac:dyDescent="0.25">
      <c r="E37" s="1" t="s">
        <v>15</v>
      </c>
      <c r="F37" s="1">
        <f>F26</f>
        <v>50</v>
      </c>
      <c r="G37" s="1"/>
      <c r="H37" s="1" t="s">
        <v>7</v>
      </c>
      <c r="K37" s="20" t="s">
        <v>42</v>
      </c>
      <c r="O37" s="7"/>
      <c r="P37" s="7"/>
      <c r="T37" s="7"/>
    </row>
    <row r="38" spans="4:22" x14ac:dyDescent="0.25">
      <c r="E38" s="1" t="s">
        <v>17</v>
      </c>
      <c r="F38" s="1">
        <v>1</v>
      </c>
      <c r="G38" s="1"/>
      <c r="H38" s="1" t="s">
        <v>5</v>
      </c>
      <c r="K38" s="40"/>
      <c r="L38" s="40"/>
      <c r="M38" s="40"/>
      <c r="N38" s="40"/>
      <c r="O38" s="39"/>
      <c r="P38" s="7"/>
      <c r="T38" s="36"/>
      <c r="V38" s="37" t="s">
        <v>56</v>
      </c>
    </row>
    <row r="39" spans="4:22" x14ac:dyDescent="0.25">
      <c r="E39" s="1" t="s">
        <v>35</v>
      </c>
      <c r="F39" s="1">
        <v>0</v>
      </c>
      <c r="G39" s="1"/>
      <c r="H39" s="1" t="s">
        <v>19</v>
      </c>
      <c r="K39" s="40"/>
      <c r="L39" s="40"/>
      <c r="M39" s="40"/>
      <c r="N39" s="40"/>
      <c r="O39" s="40"/>
      <c r="T39" s="36"/>
      <c r="V39" t="s">
        <v>56</v>
      </c>
    </row>
    <row r="40" spans="4:22" x14ac:dyDescent="0.25">
      <c r="K40" s="40"/>
      <c r="L40" s="41"/>
      <c r="M40" s="40"/>
      <c r="N40" s="40"/>
      <c r="O40" s="40"/>
      <c r="T40" s="36"/>
      <c r="V40" s="7" t="s">
        <v>55</v>
      </c>
    </row>
    <row r="41" spans="4:22" x14ac:dyDescent="0.25">
      <c r="K41" s="40"/>
      <c r="L41" s="40"/>
      <c r="M41" s="40"/>
      <c r="N41" s="40"/>
      <c r="O41" s="40"/>
    </row>
    <row r="42" spans="4:22" x14ac:dyDescent="0.25">
      <c r="D42" s="5" t="s">
        <v>25</v>
      </c>
      <c r="E42" s="3" t="s">
        <v>11</v>
      </c>
      <c r="F42" s="3"/>
      <c r="G42" s="22">
        <f>(F44^2*F43^2)/(19*F44+29*F45+32*(F47-F46))/10000000</f>
        <v>5.2345001392032726E-3</v>
      </c>
      <c r="H42" s="3" t="s">
        <v>18</v>
      </c>
      <c r="K42" s="40"/>
      <c r="L42" s="40"/>
      <c r="M42" s="40"/>
      <c r="N42" s="40"/>
      <c r="O42" s="40"/>
    </row>
    <row r="43" spans="4:22" x14ac:dyDescent="0.25">
      <c r="E43" s="3" t="s">
        <v>4</v>
      </c>
      <c r="F43" s="3">
        <f>F17</f>
        <v>800</v>
      </c>
      <c r="G43" s="3"/>
      <c r="H43" s="3" t="s">
        <v>5</v>
      </c>
      <c r="K43" s="20"/>
      <c r="L43" s="40"/>
      <c r="M43" s="40"/>
      <c r="N43" s="40"/>
      <c r="O43" s="40"/>
    </row>
    <row r="44" spans="4:22" x14ac:dyDescent="0.25">
      <c r="E44" s="3" t="s">
        <v>2</v>
      </c>
      <c r="F44" s="38">
        <f>(F47-F46)/2+F46</f>
        <v>16.439999999999998</v>
      </c>
      <c r="G44" s="3"/>
      <c r="H44" s="3" t="s">
        <v>36</v>
      </c>
      <c r="K44" s="42"/>
      <c r="L44" s="40"/>
      <c r="M44" s="40"/>
      <c r="N44" s="40"/>
      <c r="O44" s="40"/>
    </row>
    <row r="45" spans="4:22" x14ac:dyDescent="0.25">
      <c r="E45" s="3" t="s">
        <v>1</v>
      </c>
      <c r="F45" s="3">
        <f>F22</f>
        <v>100</v>
      </c>
      <c r="G45" s="3"/>
      <c r="H45" s="3" t="s">
        <v>36</v>
      </c>
    </row>
    <row r="46" spans="4:22" x14ac:dyDescent="0.25">
      <c r="E46" s="3" t="s">
        <v>23</v>
      </c>
      <c r="F46" s="3">
        <f>F20</f>
        <v>15</v>
      </c>
      <c r="G46" s="3"/>
      <c r="H46" s="3" t="s">
        <v>36</v>
      </c>
    </row>
    <row r="47" spans="4:22" x14ac:dyDescent="0.25">
      <c r="E47" s="3" t="s">
        <v>24</v>
      </c>
      <c r="F47" s="38">
        <f>G21</f>
        <v>17.88</v>
      </c>
      <c r="G47" s="3"/>
      <c r="H47" s="3" t="s">
        <v>36</v>
      </c>
    </row>
    <row r="50" spans="2:8" x14ac:dyDescent="0.25">
      <c r="E50" s="6" t="s">
        <v>32</v>
      </c>
      <c r="F50" s="6"/>
      <c r="G50" s="6" t="s">
        <v>10</v>
      </c>
      <c r="H50" s="6"/>
    </row>
    <row r="51" spans="2:8" x14ac:dyDescent="0.25">
      <c r="E51" s="6" t="s">
        <v>31</v>
      </c>
      <c r="F51" s="6"/>
      <c r="G51" s="21">
        <f>F53*(1-EXP(-((F54/1000)/F52)))</f>
        <v>14.085905096603929</v>
      </c>
      <c r="H51" s="6" t="s">
        <v>8</v>
      </c>
    </row>
    <row r="52" spans="2:8" x14ac:dyDescent="0.25">
      <c r="E52" s="6" t="s">
        <v>26</v>
      </c>
      <c r="F52" s="6">
        <f>F55/F56</f>
        <v>1.8297329904933145E-3</v>
      </c>
      <c r="G52" s="6"/>
      <c r="H52" s="6"/>
    </row>
    <row r="53" spans="2:8" x14ac:dyDescent="0.25">
      <c r="E53" s="6" t="s">
        <v>27</v>
      </c>
      <c r="F53" s="9">
        <f>G36</f>
        <v>17.477628635346761</v>
      </c>
      <c r="G53" s="6"/>
      <c r="H53" s="6" t="s">
        <v>8</v>
      </c>
    </row>
    <row r="54" spans="2:8" x14ac:dyDescent="0.25">
      <c r="E54" s="6" t="s">
        <v>28</v>
      </c>
      <c r="F54" s="6">
        <f>F25</f>
        <v>3</v>
      </c>
      <c r="G54" s="6"/>
      <c r="H54" s="6" t="s">
        <v>29</v>
      </c>
    </row>
    <row r="55" spans="2:8" x14ac:dyDescent="0.25">
      <c r="E55" s="6" t="s">
        <v>11</v>
      </c>
      <c r="F55" s="6">
        <f>G42</f>
        <v>5.2345001392032726E-3</v>
      </c>
      <c r="G55" s="6"/>
      <c r="H55" s="6" t="s">
        <v>18</v>
      </c>
    </row>
    <row r="56" spans="2:8" x14ac:dyDescent="0.25">
      <c r="B56" t="s">
        <v>26</v>
      </c>
      <c r="C56" t="s">
        <v>11</v>
      </c>
      <c r="E56" s="6" t="s">
        <v>12</v>
      </c>
      <c r="F56" s="6">
        <f>G32+F39</f>
        <v>2.8607999999999993</v>
      </c>
      <c r="G56" s="6"/>
      <c r="H56" s="6" t="s">
        <v>30</v>
      </c>
    </row>
    <row r="57" spans="2:8" x14ac:dyDescent="0.25">
      <c r="C57" t="s">
        <v>12</v>
      </c>
    </row>
    <row r="60" spans="2:8" x14ac:dyDescent="0.25">
      <c r="D60">
        <f>E60+$E$90</f>
        <v>1.52</v>
      </c>
      <c r="E60">
        <v>0.02</v>
      </c>
      <c r="F60">
        <f t="shared" ref="F60:F90" si="0">$F$53*(1-EXP(-((E60/1000)/$F$52)))</f>
        <v>0.18999991475867956</v>
      </c>
      <c r="G60">
        <f>-$F$53*(1-EXP(-((E60/1000)/$F$52)))+($F$90)</f>
        <v>9.5883245673602442</v>
      </c>
    </row>
    <row r="61" spans="2:8" x14ac:dyDescent="0.25">
      <c r="D61">
        <f t="shared" ref="D61:D90" si="1">E61+$E$90</f>
        <v>1.54</v>
      </c>
      <c r="E61">
        <v>0.04</v>
      </c>
      <c r="F61">
        <f t="shared" si="0"/>
        <v>0.37793433377068208</v>
      </c>
      <c r="G61">
        <f t="shared" ref="G61:G90" si="2">-$F$53*(1-EXP(-((E61/1000)/$F$52)))+($F$90)</f>
        <v>9.4003901483482419</v>
      </c>
    </row>
    <row r="62" spans="2:8" x14ac:dyDescent="0.25">
      <c r="D62">
        <f t="shared" si="1"/>
        <v>1.56</v>
      </c>
      <c r="E62">
        <v>0.06</v>
      </c>
      <c r="F62">
        <f t="shared" si="0"/>
        <v>0.56382571111281554</v>
      </c>
      <c r="G62">
        <f t="shared" si="2"/>
        <v>9.2144987710061077</v>
      </c>
    </row>
    <row r="63" spans="2:8" x14ac:dyDescent="0.25">
      <c r="D63">
        <f t="shared" si="1"/>
        <v>1.58</v>
      </c>
      <c r="E63">
        <v>0.08</v>
      </c>
      <c r="F63">
        <f t="shared" si="0"/>
        <v>0.74769625676283125</v>
      </c>
      <c r="G63">
        <f t="shared" si="2"/>
        <v>9.030628225356093</v>
      </c>
    </row>
    <row r="64" spans="2:8" x14ac:dyDescent="0.25">
      <c r="D64">
        <f t="shared" si="1"/>
        <v>1.6</v>
      </c>
      <c r="E64">
        <v>0.1</v>
      </c>
      <c r="F64">
        <f t="shared" si="0"/>
        <v>0.92956793925303105</v>
      </c>
      <c r="G64">
        <f t="shared" si="2"/>
        <v>8.8487565428658925</v>
      </c>
    </row>
    <row r="65" spans="4:7" x14ac:dyDescent="0.25">
      <c r="D65">
        <f t="shared" si="1"/>
        <v>1.62</v>
      </c>
      <c r="E65">
        <v>0.12</v>
      </c>
      <c r="F65">
        <f t="shared" si="0"/>
        <v>1.1094624882950319</v>
      </c>
      <c r="G65">
        <f t="shared" si="2"/>
        <v>8.6688619938238922</v>
      </c>
    </row>
    <row r="66" spans="4:7" x14ac:dyDescent="0.25">
      <c r="D66">
        <f t="shared" si="1"/>
        <v>1.6400000000000001</v>
      </c>
      <c r="E66">
        <v>0.14000000000000001</v>
      </c>
      <c r="F66">
        <f t="shared" si="0"/>
        <v>1.287401397375991</v>
      </c>
      <c r="G66">
        <f t="shared" si="2"/>
        <v>8.4909230847429331</v>
      </c>
    </row>
    <row r="67" spans="4:7" x14ac:dyDescent="0.25">
      <c r="D67">
        <f t="shared" si="1"/>
        <v>1.66</v>
      </c>
      <c r="E67">
        <v>0.16</v>
      </c>
      <c r="F67">
        <f t="shared" si="0"/>
        <v>1.4634059263266119</v>
      </c>
      <c r="G67">
        <f t="shared" si="2"/>
        <v>8.3149185557923122</v>
      </c>
    </row>
    <row r="68" spans="4:7" x14ac:dyDescent="0.25">
      <c r="D68">
        <f t="shared" si="1"/>
        <v>1.68</v>
      </c>
      <c r="E68">
        <v>0.18</v>
      </c>
      <c r="F68">
        <f t="shared" si="0"/>
        <v>1.6374971038612334</v>
      </c>
      <c r="G68">
        <f t="shared" si="2"/>
        <v>8.1408273782576899</v>
      </c>
    </row>
    <row r="69" spans="4:7" x14ac:dyDescent="0.25">
      <c r="D69">
        <f t="shared" si="1"/>
        <v>1.7</v>
      </c>
      <c r="E69">
        <v>0.2</v>
      </c>
      <c r="F69">
        <f t="shared" si="0"/>
        <v>1.8096957300903007</v>
      </c>
      <c r="G69">
        <f t="shared" si="2"/>
        <v>7.9686287520286232</v>
      </c>
    </row>
    <row r="70" spans="4:7" x14ac:dyDescent="0.25">
      <c r="D70">
        <f t="shared" si="1"/>
        <v>1.72</v>
      </c>
      <c r="E70">
        <v>0.22</v>
      </c>
      <c r="F70">
        <f t="shared" si="0"/>
        <v>1.9800223790055285</v>
      </c>
      <c r="G70">
        <f t="shared" si="2"/>
        <v>7.7983021031133957</v>
      </c>
    </row>
    <row r="71" spans="4:7" x14ac:dyDescent="0.25">
      <c r="D71">
        <f t="shared" si="1"/>
        <v>1.74</v>
      </c>
      <c r="E71">
        <v>0.24</v>
      </c>
      <c r="F71">
        <f t="shared" si="0"/>
        <v>2.148497400938044</v>
      </c>
      <c r="G71">
        <f t="shared" si="2"/>
        <v>7.6298270811808795</v>
      </c>
    </row>
    <row r="72" spans="4:7" x14ac:dyDescent="0.25">
      <c r="D72">
        <f t="shared" si="1"/>
        <v>1.76</v>
      </c>
      <c r="E72">
        <v>0.26</v>
      </c>
      <c r="F72">
        <f t="shared" si="0"/>
        <v>2.3151409249898123</v>
      </c>
      <c r="G72">
        <f>-$F$53*(1-EXP(-((E72/1000)/$F$52)))+($F$90)</f>
        <v>7.4631835571291116</v>
      </c>
    </row>
    <row r="73" spans="4:7" x14ac:dyDescent="0.25">
      <c r="D73">
        <f t="shared" si="1"/>
        <v>1.78</v>
      </c>
      <c r="E73">
        <v>0.28000000000000003</v>
      </c>
      <c r="F73">
        <f t="shared" si="0"/>
        <v>2.4799728614386192</v>
      </c>
      <c r="G73">
        <f t="shared" si="2"/>
        <v>7.2983516206803047</v>
      </c>
    </row>
    <row r="74" spans="4:7" x14ac:dyDescent="0.25">
      <c r="D74">
        <f t="shared" si="1"/>
        <v>1.8</v>
      </c>
      <c r="E74">
        <v>0.3</v>
      </c>
      <c r="F74">
        <f t="shared" si="0"/>
        <v>2.6430129041169268</v>
      </c>
      <c r="G74">
        <f t="shared" si="2"/>
        <v>7.1353115780019971</v>
      </c>
    </row>
    <row r="75" spans="4:7" x14ac:dyDescent="0.25">
      <c r="D75">
        <f t="shared" si="1"/>
        <v>1.82</v>
      </c>
      <c r="E75">
        <v>0.32</v>
      </c>
      <c r="F75">
        <f t="shared" si="0"/>
        <v>2.804280532764853</v>
      </c>
      <c r="G75">
        <f t="shared" si="2"/>
        <v>6.9740439493540709</v>
      </c>
    </row>
    <row r="76" spans="4:7" x14ac:dyDescent="0.25">
      <c r="D76">
        <f t="shared" si="1"/>
        <v>1.84</v>
      </c>
      <c r="E76">
        <v>0.34</v>
      </c>
      <c r="F76">
        <f t="shared" si="0"/>
        <v>2.9637950153575705</v>
      </c>
      <c r="G76">
        <f t="shared" si="2"/>
        <v>6.8145294667613534</v>
      </c>
    </row>
    <row r="77" spans="4:7" x14ac:dyDescent="0.25">
      <c r="D77">
        <f t="shared" si="1"/>
        <v>1.8599999999999999</v>
      </c>
      <c r="E77">
        <v>0.36</v>
      </c>
      <c r="F77">
        <f t="shared" si="0"/>
        <v>3.12157541040742</v>
      </c>
      <c r="G77">
        <f t="shared" si="2"/>
        <v>6.6567490717115039</v>
      </c>
    </row>
    <row r="78" spans="4:7" x14ac:dyDescent="0.25">
      <c r="D78">
        <f t="shared" si="1"/>
        <v>1.88</v>
      </c>
      <c r="E78">
        <v>0.38</v>
      </c>
      <c r="F78">
        <f t="shared" si="0"/>
        <v>3.2776405692409893</v>
      </c>
      <c r="G78">
        <f t="shared" si="2"/>
        <v>6.5006839128779346</v>
      </c>
    </row>
    <row r="79" spans="4:7" x14ac:dyDescent="0.25">
      <c r="D79">
        <f t="shared" si="1"/>
        <v>1.9</v>
      </c>
      <c r="E79">
        <v>0.4</v>
      </c>
      <c r="F79">
        <f t="shared" si="0"/>
        <v>3.4320091382514284</v>
      </c>
      <c r="G79">
        <f t="shared" si="2"/>
        <v>6.3463153438674951</v>
      </c>
    </row>
    <row r="80" spans="4:7" x14ac:dyDescent="0.25">
      <c r="D80">
        <f t="shared" si="1"/>
        <v>2</v>
      </c>
      <c r="E80">
        <v>0.5</v>
      </c>
      <c r="F80">
        <f t="shared" si="0"/>
        <v>4.1790416930593475</v>
      </c>
      <c r="G80">
        <f t="shared" si="2"/>
        <v>5.5992827890595764</v>
      </c>
    </row>
    <row r="81" spans="4:7" x14ac:dyDescent="0.25">
      <c r="D81">
        <f t="shared" si="1"/>
        <v>2.1</v>
      </c>
      <c r="E81">
        <v>0.6</v>
      </c>
      <c r="F81">
        <f t="shared" si="0"/>
        <v>4.8863424554704791</v>
      </c>
      <c r="G81">
        <f t="shared" si="2"/>
        <v>4.8919820266484448</v>
      </c>
    </row>
    <row r="82" spans="4:7" x14ac:dyDescent="0.25">
      <c r="D82">
        <f t="shared" si="1"/>
        <v>2.2000000000000002</v>
      </c>
      <c r="E82">
        <v>0.7</v>
      </c>
      <c r="F82">
        <f t="shared" si="0"/>
        <v>5.5560246069210288</v>
      </c>
      <c r="G82">
        <f t="shared" si="2"/>
        <v>4.2222998751978951</v>
      </c>
    </row>
    <row r="83" spans="4:7" x14ac:dyDescent="0.25">
      <c r="D83">
        <f t="shared" si="1"/>
        <v>2.2999999999999998</v>
      </c>
      <c r="E83">
        <v>0.8</v>
      </c>
      <c r="F83">
        <f t="shared" si="0"/>
        <v>6.1900889368428942</v>
      </c>
      <c r="G83">
        <f t="shared" si="2"/>
        <v>3.5882355452760297</v>
      </c>
    </row>
    <row r="84" spans="4:7" x14ac:dyDescent="0.25">
      <c r="D84">
        <f t="shared" si="1"/>
        <v>2.4</v>
      </c>
      <c r="E84">
        <v>0.9</v>
      </c>
      <c r="F84">
        <f t="shared" si="0"/>
        <v>6.7904298203626938</v>
      </c>
      <c r="G84">
        <f t="shared" si="2"/>
        <v>2.9878946617562301</v>
      </c>
    </row>
    <row r="85" spans="4:7" x14ac:dyDescent="0.25">
      <c r="D85">
        <f t="shared" si="1"/>
        <v>2.5</v>
      </c>
      <c r="E85">
        <v>1</v>
      </c>
      <c r="F85">
        <f t="shared" si="0"/>
        <v>7.358840878069957</v>
      </c>
      <c r="G85">
        <f t="shared" si="2"/>
        <v>2.4194836040489669</v>
      </c>
    </row>
    <row r="86" spans="4:7" x14ac:dyDescent="0.25">
      <c r="D86">
        <f t="shared" si="1"/>
        <v>2.6</v>
      </c>
      <c r="E86">
        <v>1.1000000000000001</v>
      </c>
      <c r="F86">
        <f t="shared" si="0"/>
        <v>7.897020334763968</v>
      </c>
      <c r="G86">
        <f t="shared" si="2"/>
        <v>1.8813041473549559</v>
      </c>
    </row>
    <row r="87" spans="4:7" x14ac:dyDescent="0.25">
      <c r="D87">
        <f t="shared" si="1"/>
        <v>2.7</v>
      </c>
      <c r="E87">
        <v>1.2</v>
      </c>
      <c r="F87">
        <f t="shared" si="0"/>
        <v>8.4065760931894609</v>
      </c>
      <c r="G87">
        <f t="shared" si="2"/>
        <v>1.371748388929463</v>
      </c>
    </row>
    <row r="88" spans="4:7" x14ac:dyDescent="0.25">
      <c r="D88">
        <f t="shared" si="1"/>
        <v>2.8</v>
      </c>
      <c r="E88">
        <v>1.3</v>
      </c>
      <c r="F88">
        <f t="shared" si="0"/>
        <v>8.8890305379197905</v>
      </c>
      <c r="G88">
        <f t="shared" si="2"/>
        <v>0.88929394419913343</v>
      </c>
    </row>
    <row r="89" spans="4:7" x14ac:dyDescent="0.25">
      <c r="D89">
        <f t="shared" si="1"/>
        <v>2.9</v>
      </c>
      <c r="E89">
        <v>1.4</v>
      </c>
      <c r="F89">
        <f t="shared" si="0"/>
        <v>9.3458250837400101</v>
      </c>
      <c r="G89">
        <f t="shared" si="2"/>
        <v>0.43249939837891382</v>
      </c>
    </row>
    <row r="90" spans="4:7" x14ac:dyDescent="0.25">
      <c r="D90">
        <f t="shared" si="1"/>
        <v>3</v>
      </c>
      <c r="E90">
        <v>1.5</v>
      </c>
      <c r="F90">
        <f t="shared" si="0"/>
        <v>9.7783244821189239</v>
      </c>
      <c r="G90">
        <f t="shared" si="2"/>
        <v>0</v>
      </c>
    </row>
  </sheetData>
  <phoneticPr fontId="3" type="noConversion"/>
  <hyperlinks>
    <hyperlink ref="K36" r:id="rId1" location="c1"/>
    <hyperlink ref="K37" r:id="rId2" location="c1"/>
    <hyperlink ref="V38" r:id="rId3" location="Force_between_two_nearby_magnetized_surfaces_of_area_A"/>
    <hyperlink ref="D42" r:id="rId4" location="Inductance_formulas"/>
    <hyperlink ref="D5" r:id="rId5"/>
    <hyperlink ref="D7" r:id="rId6"/>
  </hyperlinks>
  <pageMargins left="0.7" right="0.7" top="0.78740157499999996" bottom="0.78740157499999996" header="0.3" footer="0.3"/>
  <pageSetup orientation="portrait" horizontalDpi="4294967293" verticalDpi="0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dodg</dc:creator>
  <cp:lastModifiedBy>Dočkal Tomáš (230240)</cp:lastModifiedBy>
  <dcterms:created xsi:type="dcterms:W3CDTF">2022-07-31T14:43:09Z</dcterms:created>
  <dcterms:modified xsi:type="dcterms:W3CDTF">2022-10-27T11:40:28Z</dcterms:modified>
</cp:coreProperties>
</file>