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Conferences" sheetId="2" r:id="rId5"/>
    <sheet state="visible" name="Papers Relevant" sheetId="3" r:id="rId6"/>
    <sheet state="visible" name="Papers Related" sheetId="4" r:id="rId7"/>
    <sheet state="visible" name="Datasets" sheetId="5" r:id="rId8"/>
    <sheet state="visible" name="Interesting Findings Misc" sheetId="6" r:id="rId9"/>
  </sheets>
  <definedNames/>
  <calcPr/>
</workbook>
</file>

<file path=xl/sharedStrings.xml><?xml version="1.0" encoding="utf-8"?>
<sst xmlns="http://schemas.openxmlformats.org/spreadsheetml/2006/main" count="1144" uniqueCount="538">
  <si>
    <t>Summary statistics: Conferences</t>
  </si>
  <si>
    <t>Conferences</t>
  </si>
  <si>
    <t>Reviewed years start</t>
  </si>
  <si>
    <t>Reviewed yrs end</t>
  </si>
  <si>
    <t>All under 1 col</t>
  </si>
  <si>
    <t>Select unique</t>
  </si>
  <si>
    <t>Occurences</t>
  </si>
  <si>
    <t>Ignore colums with 0</t>
  </si>
  <si>
    <t>Custom static copy</t>
  </si>
  <si>
    <t>Papers total</t>
  </si>
  <si>
    <t>Hidden computations ----&gt;</t>
  </si>
  <si>
    <t>↓↓↓↓↓↓↓↓↓↓↓↓↓↓</t>
  </si>
  <si>
    <t>Papers relevant</t>
  </si>
  <si>
    <t>Papers related</t>
  </si>
  <si>
    <t>Custom (Private)</t>
  </si>
  <si>
    <t>IoT host-based ID</t>
  </si>
  <si>
    <t>CIC-IDS2017</t>
  </si>
  <si>
    <t>Summary statistics: Papers</t>
  </si>
  <si>
    <t>Static computations for the paper</t>
  </si>
  <si>
    <t>IoT Malware</t>
  </si>
  <si>
    <t>CTU-13</t>
  </si>
  <si>
    <t>BoT-IoT</t>
  </si>
  <si>
    <t>Kitsune</t>
  </si>
  <si>
    <t>Dataset</t>
  </si>
  <si>
    <t>Count</t>
  </si>
  <si>
    <t>Of which special</t>
  </si>
  <si>
    <t>Special comment</t>
  </si>
  <si>
    <t>Custom (Public)</t>
  </si>
  <si>
    <t>Custom</t>
  </si>
  <si>
    <t>Private</t>
  </si>
  <si>
    <t>ETF IoT Botnet</t>
  </si>
  <si>
    <t>Other</t>
  </si>
  <si>
    <t>Variants</t>
  </si>
  <si>
    <t>UNSW-NB15</t>
  </si>
  <si>
    <t>CSE-CIC-IDS2018</t>
  </si>
  <si>
    <t>CIC-DDoS2019</t>
  </si>
  <si>
    <t>IoT23</t>
  </si>
  <si>
    <t>NSL-KDD</t>
  </si>
  <si>
    <t>CAIDA DDoS Attack 2007</t>
  </si>
  <si>
    <t>CIC-DoS2017</t>
  </si>
  <si>
    <t>MACCDC</t>
  </si>
  <si>
    <t>MAWI (Benign)</t>
  </si>
  <si>
    <t>MAWILab</t>
  </si>
  <si>
    <t>DARPA 2009</t>
  </si>
  <si>
    <t>Other (listed)</t>
  </si>
  <si>
    <t>Botnet</t>
  </si>
  <si>
    <t>Other (unlisted)</t>
  </si>
  <si>
    <t>CAIDA (benign)</t>
  </si>
  <si>
    <t>CICInvesAndMal-2019</t>
  </si>
  <si>
    <t>CIDDS-001</t>
  </si>
  <si>
    <t>CIDDS-002</t>
  </si>
  <si>
    <t>DARPA TC</t>
  </si>
  <si>
    <t>UNSW-IoT</t>
  </si>
  <si>
    <t>GTCS</t>
  </si>
  <si>
    <t>Improved CIC-IDS2017</t>
  </si>
  <si>
    <t>NetML IoT</t>
  </si>
  <si>
    <t>ISCX-IDS2012</t>
  </si>
  <si>
    <t>NetML CIC-IDS2017</t>
  </si>
  <si>
    <t>ISOT Botnet</t>
  </si>
  <si>
    <t>KDD'99</t>
  </si>
  <si>
    <t>Kent 2016</t>
  </si>
  <si>
    <t>Kyoto 2006+</t>
  </si>
  <si>
    <t>MedBIoT</t>
  </si>
  <si>
    <t>N-BaIoT</t>
  </si>
  <si>
    <t>NF-UNSW-NB15</t>
  </si>
  <si>
    <t>WUSTL-EHMS</t>
  </si>
  <si>
    <t>WUSTL-IIoT-2021</t>
  </si>
  <si>
    <t>Conference</t>
  </si>
  <si>
    <t>Year</t>
  </si>
  <si>
    <t>Relevant Papers</t>
  </si>
  <si>
    <t>Related Papers</t>
  </si>
  <si>
    <t>Total Papers</t>
  </si>
  <si>
    <t>Conference list</t>
  </si>
  <si>
    <t>SP</t>
  </si>
  <si>
    <t>Name</t>
  </si>
  <si>
    <t>Proceedings official</t>
  </si>
  <si>
    <t>Proceedings DBLP</t>
  </si>
  <si>
    <t>https://ieeexplore.ieee.org/xpl/conhome/1000646/all-proceedings</t>
  </si>
  <si>
    <t>https://dblp.org/db/conf/sp/index.html</t>
  </si>
  <si>
    <t>Usenix</t>
  </si>
  <si>
    <t>https://www.usenix.org/publications/proceedings</t>
  </si>
  <si>
    <t>https://dblp.org/db/conf/uss/index.html</t>
  </si>
  <si>
    <t>CCS</t>
  </si>
  <si>
    <t>https://dl.acm.org/conference/ccs/proceedings</t>
  </si>
  <si>
    <t>https://dblp.org/db/conf/ccs/index.html</t>
  </si>
  <si>
    <t>NDSS</t>
  </si>
  <si>
    <t>-</t>
  </si>
  <si>
    <t>https://dblp.org/db/conf/ndss/ndss2023.html</t>
  </si>
  <si>
    <t>ACSAC</t>
  </si>
  <si>
    <t>https://dl.acm.org/conference/acsac/proceedings</t>
  </si>
  <si>
    <t>https://dblp.org/db/conf/acsac/index.html</t>
  </si>
  <si>
    <t>AsiaCCS</t>
  </si>
  <si>
    <t>https://dl.acm.org/conference/asia-ccs/proceedings</t>
  </si>
  <si>
    <t>https://dblp.org/db/conf/asiaccs/index.html</t>
  </si>
  <si>
    <t>CSF</t>
  </si>
  <si>
    <t>https://www.computer.org/csdl/proceedings/1000142</t>
  </si>
  <si>
    <t>https://dblp.org/db/conf/csfw/index.html</t>
  </si>
  <si>
    <t>ESORICS</t>
  </si>
  <si>
    <t>https://link.springer.com/conference/esorics</t>
  </si>
  <si>
    <t>https://dblp.org/db/conf/esorics/index.html</t>
  </si>
  <si>
    <t>EuroS&amp;P</t>
  </si>
  <si>
    <t>https://ieeexplore.ieee.org/xpl/conhome/1813044/all-proceedings</t>
  </si>
  <si>
    <t>https://dblp.org/db/conf/eurosp/index.html</t>
  </si>
  <si>
    <t>PETS</t>
  </si>
  <si>
    <t>https://petsymposium.org/popets/</t>
  </si>
  <si>
    <t>https://dblp.org/db/journals/popets/index.html</t>
  </si>
  <si>
    <t>RAID</t>
  </si>
  <si>
    <t>https://dl.acm.org/conference/raid/proceedings</t>
  </si>
  <si>
    <t>https://dblp.org/db/conf/raid/index.html</t>
  </si>
  <si>
    <t>DIMVA</t>
  </si>
  <si>
    <t>https://link.springer.com/conference/dimva</t>
  </si>
  <si>
    <t>https://dblp.org/db/conf/dimva/index.html</t>
  </si>
  <si>
    <t>PoPETS</t>
  </si>
  <si>
    <t>Paper</t>
  </si>
  <si>
    <t>Link</t>
  </si>
  <si>
    <t>Venue</t>
  </si>
  <si>
    <t>Focus</t>
  </si>
  <si>
    <t>Non-NID data</t>
  </si>
  <si>
    <t>Dataset #1</t>
  </si>
  <si>
    <t>Dataset #2</t>
  </si>
  <si>
    <t>Dataset #3</t>
  </si>
  <si>
    <t>Dataset #4</t>
  </si>
  <si>
    <t>Dataset #5</t>
  </si>
  <si>
    <t>Dataset #6</t>
  </si>
  <si>
    <t>Dataset #7</t>
  </si>
  <si>
    <t>Dataset #8</t>
  </si>
  <si>
    <t>Dataset #9</t>
  </si>
  <si>
    <t>Dataset #10</t>
  </si>
  <si>
    <t>HorusEye: A Realtime IoT Malicious Traffic Detection Framework using Programmable Switches</t>
  </si>
  <si>
    <t>https://www.usenix.org/conference/usenixsecurity23/presentation/dong-yutao</t>
  </si>
  <si>
    <t>IoT anomaly detection</t>
  </si>
  <si>
    <t>N</t>
  </si>
  <si>
    <t xml:space="preserve">*Other - uses data set from other non-dataset research </t>
  </si>
  <si>
    <t>An Input-Agnostic Hierarchical Deep Learning Framework for Traffic Fingerprinting</t>
  </si>
  <si>
    <t>https://www.usenix.org/conference/usenixsecurity23/presentation/qu</t>
  </si>
  <si>
    <t>Traffic classification</t>
  </si>
  <si>
    <t>Y</t>
  </si>
  <si>
    <t>Network Detection of Interactive SSH Impostors Using Deep Learning</t>
  </si>
  <si>
    <t>https://www.usenix.org/conference/usenixsecurity23/presentation/piet</t>
  </si>
  <si>
    <t>SSH IDS</t>
  </si>
  <si>
    <t>ARGUS: Context-Based Detection of Stealthy IoT Infiltration Attacks</t>
  </si>
  <si>
    <t>https://www.usenix.org/conference/usenixsecurity23/presentation/rieger</t>
  </si>
  <si>
    <t>IoT NIDS</t>
  </si>
  <si>
    <t>Generative Intrusion Detection and Prevention on Data Stream</t>
  </si>
  <si>
    <t>https://www.usenix.org/conference/usenixsecurity23/presentation/seo</t>
  </si>
  <si>
    <t>NIDS Signature generation</t>
  </si>
  <si>
    <t>xNIDS: Explaining Deep Learning-based Network Intrusion Detection Systems for Active Intrusion Responses</t>
  </si>
  <si>
    <t>https://www.usenix.org/conference/usenixsecurity23/presentation/wei-feng</t>
  </si>
  <si>
    <t>NIDS explanability</t>
  </si>
  <si>
    <t>Jaqen: A High-Performance Switch-Native Approach for Detecting and Mitigating Volumetric DDoS Attacks with Programmable Switches</t>
  </si>
  <si>
    <t>https://www.usenix.org/conference/usenixsecurity21/presentation/liu-zaoxing</t>
  </si>
  <si>
    <t>DDoS detection &amp; mitigation</t>
  </si>
  <si>
    <t>Point Cloud Analysis for ML-Based Malicious Traffic Detection: Reducing Majorities of False Positive Alarms</t>
  </si>
  <si>
    <t>https://dl.acm.org/doi/10.1145/3576915.3616631</t>
  </si>
  <si>
    <t>Anomaly detection</t>
  </si>
  <si>
    <t>AI/ML for Network Security: The Emperor has no Clothes</t>
  </si>
  <si>
    <t>https://dl.acm.org/doi/10.1145/3548606.3560609</t>
  </si>
  <si>
    <t>NIDS explainability</t>
  </si>
  <si>
    <t>DeepAID: Interpreting and Improving Deep Learning-based Anomaly Detection in Security Applications</t>
  </si>
  <si>
    <t>https://dl.acm.org/doi/10.1145/3460120.3484589</t>
  </si>
  <si>
    <t>Anomaly explainability</t>
  </si>
  <si>
    <t>New Directions in Automated Traffic Analysis</t>
  </si>
  <si>
    <t>https://dl.acm.org/doi/10.1145/3460120.3484758</t>
  </si>
  <si>
    <t>Themis: Ambiguity-Aware Network Intrusion Detection based on Symbolic Model Comparison</t>
  </si>
  <si>
    <t>https://dl.acm.org/doi/10.1145/3460120.3484762</t>
  </si>
  <si>
    <t>NIDS evasion detection</t>
  </si>
  <si>
    <t>Realtime Robust Malicious Traffic Detection via Frequency Domain Analysis</t>
  </si>
  <si>
    <t>https://dl.acm.org/doi/10.1145/3460120.3484585</t>
  </si>
  <si>
    <t>Generic NIDS</t>
  </si>
  <si>
    <t xml:space="preserve">Anomaly Detection in the Open World: Normality Shift Detection, Explanation, and Adaptation </t>
  </si>
  <si>
    <t>https://www.ndss-symposium.org/ndss-paper/anomaly-detection-in-the-open-world-normality-shift-detection-explanation-and-adaptation/</t>
  </si>
  <si>
    <t>Concept drift</t>
  </si>
  <si>
    <t xml:space="preserve">A Robust Counting Sketch for Data Plane Intrusion Detection </t>
  </si>
  <si>
    <t>https://www.ndss-symposium.org/ndss-paper/a-robust-counting-sketch-for-data-plane-intrusion-detection/</t>
  </si>
  <si>
    <t>Sketch NIDS</t>
  </si>
  <si>
    <t xml:space="preserve">Detecting Unknown Encrypted Malicious Traffic in Real Time via Flow Interaction Graph Analysis </t>
  </si>
  <si>
    <t>https://www.ndss-symposium.org/ndss-paper/detecting-unknown-encrypted-malicious-traffic-in-real-time-via-flow-interaction-graph-analysis/</t>
  </si>
  <si>
    <t>Encrypted traffic NIDS</t>
  </si>
  <si>
    <t>A Lightweight IoT Cryptojacking Detection Mechanism in Heterogeneous Smart Home Networks</t>
  </si>
  <si>
    <t>https://www.ndss-symposium.org/ndss-paper/auto-draft-196/</t>
  </si>
  <si>
    <t>Cryptojacking detection</t>
  </si>
  <si>
    <t>FARE: Enabling Fine-grained Attack Categorization under Low-quality Labeled Data</t>
  </si>
  <si>
    <t>https://www.ndss-symposium.org/ndss-paper/fare-enabling-fine-grained-attack-categorization-under-low-quality-labeled-data/</t>
  </si>
  <si>
    <t>Little-labeled data IDS</t>
  </si>
  <si>
    <t>FlowLens: Enabling Efficient Flow Classification for ML-based Network Security Applications</t>
  </si>
  <si>
    <t>https://www.ndss-symposium.org/ndss-paper/flowlens-enabling-efficient-flow-classification-for-ml-based-network-security-applications/</t>
  </si>
  <si>
    <t>Traffic classification using flow data</t>
  </si>
  <si>
    <t>FS3: Few-Shot and Self-Supervised Framework for Efficient Intrusion Detection in Internet of Things Networks</t>
  </si>
  <si>
    <t>https://dl.acm.org/doi/10.1145/3627106.3627193</t>
  </si>
  <si>
    <t>IoT IDS</t>
  </si>
  <si>
    <t>Poisoning Network Flow Classifiers</t>
  </si>
  <si>
    <t>https://dl.acm.org/doi/10.1145/3627106.3627123</t>
  </si>
  <si>
    <t>NIDS Adversarial attacks</t>
  </si>
  <si>
    <t>ENIDrift: A Fast and Adaptive Ensemble System for Network Intrusion Detection under Real-world Drift</t>
  </si>
  <si>
    <t>https://dl.acm.org/doi/10.1145/3564625.3567992</t>
  </si>
  <si>
    <t>MineHunter: A Practical Cryptomining Traffic Detection Algorithm Based on Time Series Tracking</t>
  </si>
  <si>
    <t>https://dl.acm.org/doi/10.1145/3485832.3485835</t>
  </si>
  <si>
    <t>Filtering DDoS Attacks from Unlabeled Network Traffic Data Using Online Deep Learning</t>
  </si>
  <si>
    <t>https://dl.acm.org/doi/10.1145/3433210.3453083</t>
  </si>
  <si>
    <t>MalPhase: Fine-Grained Malware Detection Using Network Flow Data</t>
  </si>
  <si>
    <t>https://dl.acm.org/doi/10.1145/3433210.3453101</t>
  </si>
  <si>
    <t>Malware detection</t>
  </si>
  <si>
    <t>Preparing Network Intrusion Detection Deep Learning Models with Minimal Data Using Adversarial Domain Adaptation</t>
  </si>
  <si>
    <t>https://dl.acm.org/doi/10.1145/3320269.3384718</t>
  </si>
  <si>
    <t>Transfer learning NIDS</t>
  </si>
  <si>
    <t>In-Network Filtering of Distributed Denial-of-Service Traffic with Near-Optimal Rule Selection</t>
  </si>
  <si>
    <t>https://dl.acm.org/doi/10.1145/3320269.3384755</t>
  </si>
  <si>
    <t>BOTection: Bot Detection by Building Markov Chain Models of Bots Network Behavior</t>
  </si>
  <si>
    <t>https://dl.acm.org/doi/10.1145/3320269.3372202</t>
  </si>
  <si>
    <t>Botnet detection</t>
  </si>
  <si>
    <t>An Infection-Identifying and Self-Evolving System for IoT Early Defense from Multi-Step Attacks</t>
  </si>
  <si>
    <t>https://link.springer.com/chapter/10.1007/978-3-031-17146-8_27</t>
  </si>
  <si>
    <t>IoTEnsemble: Detection of Botnet Attacks on Internet of Things</t>
  </si>
  <si>
    <t>https://link.springer.com/chapter/10.1007/978-3-031-17146-8_28</t>
  </si>
  <si>
    <t>IoT Botnet detection</t>
  </si>
  <si>
    <t>LiMNet: Early-Stage Detection of IoT Botnets with Lightweight Memory Networks</t>
  </si>
  <si>
    <t>https://link.springer.com/chapter/10.1007/978-3-030-88418-5_29</t>
  </si>
  <si>
    <t>MORTON: Detection of Malicious Routines in Large-Scale DNS Traffic</t>
  </si>
  <si>
    <t>https://link.springer.com/chapter/10.1007/978-3-030-88418-5_35</t>
  </si>
  <si>
    <t>DNS bot detection</t>
  </si>
  <si>
    <t>Anomaly-based Filtering of Application-Layer DDoS Against DNS Authoritatives</t>
  </si>
  <si>
    <t>https://ieeexplore.ieee.org/document/10190535</t>
  </si>
  <si>
    <t>DNS DDoS detection</t>
  </si>
  <si>
    <t>SoK: A Data-driven View on Methods to
Detect Reflective Amplification DDoS Attacks Using Honeypots</t>
  </si>
  <si>
    <t>https://ieeexplore.ieee.org/document/10190540</t>
  </si>
  <si>
    <t>DDoS detection honeypot</t>
  </si>
  <si>
    <t>SoK: Pragmatic Assessment of Machine Learning for Network Intrusion Detection</t>
  </si>
  <si>
    <t>https://ieeexplore.ieee.org/document/10190520</t>
  </si>
  <si>
    <t>NIDS</t>
  </si>
  <si>
    <t>SoK: The Impact of Unlabelled Data in Cyberthreat Detection</t>
  </si>
  <si>
    <t>https://ieeexplore.ieee.org/document/9797356</t>
  </si>
  <si>
    <t>Semi-supervised NIDS</t>
  </si>
  <si>
    <t>EdgeTorrent: Real-time Temporal Graph Representations for Intrusion Detection</t>
  </si>
  <si>
    <t>https://dl.acm.org/doi/10.1145/3607199.3607201</t>
  </si>
  <si>
    <t>Graph representation ID</t>
  </si>
  <si>
    <t>Towards Understanding Alerts raised by Unsupervised Network Intrusion Detection Systems</t>
  </si>
  <si>
    <t>https://dl.acm.org/doi/10.1145/3607199.3607247</t>
  </si>
  <si>
    <t>Flow-MAE: Leveraging Masked AutoEncoder for Accurate, Efficient and Robust Malicious Traffic Classification</t>
  </si>
  <si>
    <t>https://dl.acm.org/doi/10.1145/3607199.3607206</t>
  </si>
  <si>
    <t>Malware classification</t>
  </si>
  <si>
    <t>Federated Explainability for Network Anomaly Characterization</t>
  </si>
  <si>
    <t>https://dl.acm.org/doi/10.1145/3607199.3607234</t>
  </si>
  <si>
    <t>CJ-Sniffer: Measurement and Content-Agnostic Detection of Cryptojacking Traffic</t>
  </si>
  <si>
    <t>https://dl.acm.org/doi/10.1145/3545948.3545973</t>
  </si>
  <si>
    <t>Encrypted Malware Traffic Detection via Graph-based Network Analysis</t>
  </si>
  <si>
    <t>https://dl.acm.org/doi/10.1145/3545948.3545983</t>
  </si>
  <si>
    <t>Crafting Adversarial Example to Bypass Flow-&amp;ML- based Botnet Detector via RL</t>
  </si>
  <si>
    <t>https://dl.acm.org/doi/10.1145/3471621.3471841</t>
  </si>
  <si>
    <t>Botnet detection evasion</t>
  </si>
  <si>
    <t>Detecting Lateral Movement in Enterprise Computer Networks with Unsupervised Graph AI</t>
  </si>
  <si>
    <t>https://www.usenix.org/conference/raid2020/presentation/bowman</t>
  </si>
  <si>
    <t>Lateral movement detection</t>
  </si>
  <si>
    <t>Establishing the Contaminating Effect of Metadata Feature Inclusion in Machine-Learned Network Intrusion Detection Models</t>
  </si>
  <si>
    <t>https://link.springer.com/chapter/10.1007/978-3-031-09484-2_2</t>
  </si>
  <si>
    <t>Detecting and Measuring In-The-Wild DRDoS Attacks at IXPs</t>
  </si>
  <si>
    <t>https://link.springer.com/chapter/10.1007/978-3-030-80825-9_3</t>
  </si>
  <si>
    <t>DDoS detection</t>
  </si>
  <si>
    <t>Sec2graph: Network Attack Detection Based on Novelty Detection on Graph Structured Data</t>
  </si>
  <si>
    <t>https://link.springer.com/chapter/10.1007/978-3-030-52683-2_12</t>
  </si>
  <si>
    <t>Category</t>
  </si>
  <si>
    <t>Scaphy: Detecting Modern ICS Attacks by Correlating Behaviors in SCADA and PHYsical</t>
  </si>
  <si>
    <t>https://ieeexplore.ieee.org/document/10179411</t>
  </si>
  <si>
    <t>ICS IDS</t>
  </si>
  <si>
    <t>Focus on ICS upon physical states</t>
  </si>
  <si>
    <t>Throwing Darts in the Dark? Detecting Bots with Limited Data using Neural Data Augmentation</t>
  </si>
  <si>
    <t>https://ieeexplore.ieee.org/document/9152805</t>
  </si>
  <si>
    <t>Bot detection</t>
  </si>
  <si>
    <t>Bot detection based on website requests</t>
  </si>
  <si>
    <t>Towards a Natural Perspective of Smart Homes for Practical Security and Safety Analyses</t>
  </si>
  <si>
    <t>https://ieeexplore.ieee.org/document/9152773</t>
  </si>
  <si>
    <t>Data Generation</t>
  </si>
  <si>
    <t>Smart homes</t>
  </si>
  <si>
    <t>AirTag: Towards Automated Attack Investigation by Unsupervised Learning with Log Texts</t>
  </si>
  <si>
    <t>https://www.usenix.org/conference/usenixsecurity23/presentation/ding-hailun-airtag</t>
  </si>
  <si>
    <t>ATLAS, DEPIMPACT, Custom</t>
  </si>
  <si>
    <t>Log Analysis</t>
  </si>
  <si>
    <t>Subverting Website Fingerprinting Defenses with Robust Traffic Representation</t>
  </si>
  <si>
    <t>https://www.usenix.org/conference/usenixsecurity23/presentation/shen-meng</t>
  </si>
  <si>
    <t>Fingerprinting</t>
  </si>
  <si>
    <t>Tor network fingerprinting (classification)</t>
  </si>
  <si>
    <t>Rosetta: Enabling Robust TLS Encrypted Traffic Classification in Diverse Network Environments with TCP-Aware Traffic Augmentation</t>
  </si>
  <si>
    <t>https://www.usenix.org/conference/usenixsecurity23/presentation/xie</t>
  </si>
  <si>
    <t>TLS</t>
  </si>
  <si>
    <t>Traffic Classification</t>
  </si>
  <si>
    <t>Encrypted TLS traffic</t>
  </si>
  <si>
    <t>PROGRAPHER: An Anomaly Detection System based on Provenance Graph Embedding</t>
  </si>
  <si>
    <t>https://www.usenix.org/conference/usenixsecurity23/presentation/yang-fan</t>
  </si>
  <si>
    <t>ATLAS-DS, DARPA, ...</t>
  </si>
  <si>
    <t>Graph embeddings anomaly-based IDS</t>
  </si>
  <si>
    <t>DISTDET: A Cost-Effective Distributed Cyber Threat Detection System</t>
  </si>
  <si>
    <t>https://www.usenix.org/conference/usenixsecurity23/presentation/dong-feng</t>
  </si>
  <si>
    <t>Cyber Threat Detection</t>
  </si>
  <si>
    <t>Complex system with host-based IDS, not necessarily net</t>
  </si>
  <si>
    <t>Automated Detection of Automated Traffic</t>
  </si>
  <si>
    <t>https://www.usenix.org/conference/usenixsecurity22/presentation/herley</t>
  </si>
  <si>
    <t>Twitter</t>
  </si>
  <si>
    <t xml:space="preserve">Defeating DNN-Based Traffic Analysis Systems in Real-Time With Blind Adversarial Perturbations </t>
  </si>
  <si>
    <t>https://www.usenix.org/conference/usenixsecurity21/presentation/nasr</t>
  </si>
  <si>
    <t>Tor Flow correlation, tor website fingerprinting</t>
  </si>
  <si>
    <t>Adversarial learning</t>
  </si>
  <si>
    <t>Attacks classificators, demonstrated on tor</t>
  </si>
  <si>
    <t>Hopper: Modeling and Detecting Lateral Movement</t>
  </si>
  <si>
    <t>https://www.usenix.org/conference/usenixsecurity21/presentation/ho</t>
  </si>
  <si>
    <t>Log dataset</t>
  </si>
  <si>
    <t>IDS</t>
  </si>
  <si>
    <t>Lateral movement detection based on host logs</t>
  </si>
  <si>
    <t xml:space="preserve">Causal Analysis for Software-Defined Networking Attacks </t>
  </si>
  <si>
    <t>https://www.usenix.org/conference/usenixsecurity21/presentation/ujcich</t>
  </si>
  <si>
    <t>SDN Attack analysis</t>
  </si>
  <si>
    <t>Focuses on attacks but not on detection</t>
  </si>
  <si>
    <t>Learning from Limited Heterogeneous Training Data: Meta-Learning for Unsupervised Zero-Day Web Attack Detection across Web Domains</t>
  </si>
  <si>
    <t>https://dl.acm.org/doi/10.1145/3576915.3623123</t>
  </si>
  <si>
    <t>Web attack detection</t>
  </si>
  <si>
    <t>Specific detection based on HTTP(S) message contents</t>
  </si>
  <si>
    <t>Exposing the Rat in the Tunnel: Using Traffic Analysis for Tor-based Malware Detection</t>
  </si>
  <si>
    <t>https://dl.acm.org/doi/10.1145/3548606.3560604</t>
  </si>
  <si>
    <t>Tor data</t>
  </si>
  <si>
    <t>Malware detection through traffic</t>
  </si>
  <si>
    <t>Aims at classifying malware traffic through Tor channels</t>
  </si>
  <si>
    <t>United We Stand: Collaborative Detection and Mitigation of Amplification DDoS Attacks at Scale</t>
  </si>
  <si>
    <t>https://dl.acm.org/doi/10.1145/3460120.3485385</t>
  </si>
  <si>
    <t>DDoS mitigation</t>
  </si>
  <si>
    <t>Collaborative detection and mitigation of amplification DDoS</t>
  </si>
  <si>
    <t>Network Anomaly Detection Using Transfer Learning Based on Auto-Encoders Loss Normalization</t>
  </si>
  <si>
    <t>https://dl.acm.org/doi/10.1145/3474369.3486869</t>
  </si>
  <si>
    <t>AISec</t>
  </si>
  <si>
    <t>CSE-CIC-IDS2018, CIC-IDS2017, ISCX-IDS2012</t>
  </si>
  <si>
    <t>Network Anomaly detection</t>
  </si>
  <si>
    <t>Relevant focus but presented at workshop not at the main conf</t>
  </si>
  <si>
    <t>INSOMNIA: Towards Concept-Drift Robustness in Network Intrusion Detection</t>
  </si>
  <si>
    <t>https://dl.acm.org/doi/10.1145/3474369.3486864</t>
  </si>
  <si>
    <t>NID</t>
  </si>
  <si>
    <t>Concept drift tackling - similarly, presented on a workshop, but interesting</t>
  </si>
  <si>
    <t xml:space="preserve">Packet-Level Signatures for Smart Home Devices </t>
  </si>
  <si>
    <t>https://www.ndss-symposium.org/ndss-paper/packet-level-signatures-for-smart-home-devices/</t>
  </si>
  <si>
    <t>Device classification</t>
  </si>
  <si>
    <t>Method for device classification (smart-home devices), but not focused on NID</t>
  </si>
  <si>
    <t>Poseidon: Mitigating Volumetric DDoS Attacks with Programmable Switches</t>
  </si>
  <si>
    <t>https://www.ndss-symposium.org/ndss-paper/poseidon-mitigating-volumetric-ddos-attacks-with-programmable-switches/</t>
  </si>
  <si>
    <t>Mitigation of volumetric DDoS using programable switches and static rules</t>
  </si>
  <si>
    <t>Interaction matters: a comprehensive analysis and a dataset of hybrid IoT/OT honeypots</t>
  </si>
  <si>
    <t>https://dl.acm.org/doi/10.1145/3564625.3564645</t>
  </si>
  <si>
    <t>IoT honeypot</t>
  </si>
  <si>
    <t>Presents a honeypot and provides dataset for researchers</t>
  </si>
  <si>
    <t>MADDC: Multi-Scale Anomaly Detection, Diagnosis and Correction for Discrete Event Logs</t>
  </si>
  <si>
    <t>https://dl.acm.org/doi/10.1145/3564625.3567972</t>
  </si>
  <si>
    <t>Log analysis &amp; correlation</t>
  </si>
  <si>
    <t>Focuses on host logs intead of network traffic</t>
  </si>
  <si>
    <t>FAuST: Striking a Bargain between Forensic Auditing’s Security and Throughput</t>
  </si>
  <si>
    <t>https://dl.acm.org/doi/10.1145/3564625.3567990</t>
  </si>
  <si>
    <t>Log analysis</t>
  </si>
  <si>
    <t>Analysis of end-host logs</t>
  </si>
  <si>
    <t>RAPID: Real-Time Alert Investigation with Context-aware Prioritization for Efficient Threat Discovery</t>
  </si>
  <si>
    <t>https://dl.acm.org/doi/10.1145/3564625.3567997</t>
  </si>
  <si>
    <t>Alert correlation</t>
  </si>
  <si>
    <t>Reproducible and Adaptable Log Data Generation for Sound Cybersecurity Experiments</t>
  </si>
  <si>
    <t>https://dl.acm.org/doi/10.1145/3485832.3488020</t>
  </si>
  <si>
    <t>Cybersec environment</t>
  </si>
  <si>
    <t>SOCBED paper - environment for cybersec experiments and log generation</t>
  </si>
  <si>
    <t>FINN: Fingerprinting Network Flows using Neural Networks</t>
  </si>
  <si>
    <t>https://dl.acm.org/doi/10.1145/3485832.3488010</t>
  </si>
  <si>
    <t>CAIDA</t>
  </si>
  <si>
    <t>Traffic fingerprinting</t>
  </si>
  <si>
    <t>Fingerprinting of network flow data using DNN</t>
  </si>
  <si>
    <t>SteinerLog: Prize Collecting the Audit Logs for Threat Hunting on Enterprise Network</t>
  </si>
  <si>
    <t>https://dl.acm.org/doi/10.1145/3488932.3523261</t>
  </si>
  <si>
    <t>Another log correlation tool for log analysis for enterprise networks</t>
  </si>
  <si>
    <t>Ruling the Rules: Quantifying the Evolution of Rulesets, Alerts and Incidents in Network Intrusion Detection</t>
  </si>
  <si>
    <t>https://dl.acm.org/doi/10.1145/3488932.3517412</t>
  </si>
  <si>
    <t>Rule-based NIDS</t>
  </si>
  <si>
    <t>Analysis of NIDS rules, alerts and incidents related to them</t>
  </si>
  <si>
    <t>Decentralized Federated Learning for Internet of Things Anomaly Detection</t>
  </si>
  <si>
    <t>https://dl.acm.org/doi/10.1145/3488932.3527285</t>
  </si>
  <si>
    <t>AsiaCCS W</t>
  </si>
  <si>
    <t>Federated learning NIDS</t>
  </si>
  <si>
    <t>Related, but poster rather than full-paper.</t>
  </si>
  <si>
    <t>ConAML: Constrained Adversarial Machine Learning for Cyber-Physical Systems</t>
  </si>
  <si>
    <t>https://dl.acm.org/doi/10.1145/3433210.3437513</t>
  </si>
  <si>
    <t>SWAT</t>
  </si>
  <si>
    <t>Adversarial learning for CPS</t>
  </si>
  <si>
    <t>Showcases adversarial samples for CPS cyber-attack detectors, not specifically on network data</t>
  </si>
  <si>
    <t>P2DPI: Practical and Privacy-Preserving Deep Packet Inspection</t>
  </si>
  <si>
    <t>https://dl.acm.org/doi/10.1145/3433210.3437525</t>
  </si>
  <si>
    <t>Deep packet inspection</t>
  </si>
  <si>
    <t>Presents a privacy-preserving DPI technique</t>
  </si>
  <si>
    <t>Recompose Event Sequences vs. Predict Next Events: A Novel Anomaly Detection Approach for Discrete Event Logs</t>
  </si>
  <si>
    <t>https://dl.acm.org/doi/10.1145/3433210.3453098</t>
  </si>
  <si>
    <t>Anomaly detection for cyberthreat log analysis</t>
  </si>
  <si>
    <t>Your Smart Home Can't Keep a Secret: Towards Automated Fingerprinting of IoT Traffic</t>
  </si>
  <si>
    <t>https://dl.acm.org/doi/10.1145/3320269.3384732</t>
  </si>
  <si>
    <t>IoT devices fingerpriting via LSTM network</t>
  </si>
  <si>
    <t>Creating Character-based Templates for Log Data to Enable Security Event Classification</t>
  </si>
  <si>
    <t>https://dl.acm.org/doi/10.1145/3320269.3384722</t>
  </si>
  <si>
    <t>Log datasets</t>
  </si>
  <si>
    <t>POSTER: Content-Agnostic Identification of Cryptojacking in Network Traffic</t>
  </si>
  <si>
    <t>https://dl.acm.org/doi/10.1145/3320269.3405440</t>
  </si>
  <si>
    <t>Cryptojacking poster proposal, does not specify any dataset</t>
  </si>
  <si>
    <t>POSTER: Distributed SSH Bruteforce Attack Detection with Flow Content Similarity and Login Failure Reputation</t>
  </si>
  <si>
    <t>https://dl.acm.org/doi/10.1145/3320269.3405443</t>
  </si>
  <si>
    <t>SSH Bruteforce detection</t>
  </si>
  <si>
    <t>Brute-froce detection via modelling SSH process as a Poission distribution</t>
  </si>
  <si>
    <t>Peering into the Darkness: The Use of UTRS in Combating DDoS Attacks</t>
  </si>
  <si>
    <t>https://link.springer.com/chapter/10.1007/978-3-031-51476-0_2</t>
  </si>
  <si>
    <t>Exploring collective DDoS mitigation mechanism via BGP (UTRS)</t>
  </si>
  <si>
    <t>One IDS Is Not Enough! Exploring Ensemble Learning for Industrial Intrusion Detection</t>
  </si>
  <si>
    <t>https://link.springer.com/chapter/10.1007/978-3-031-51476-0_6</t>
  </si>
  <si>
    <t>Ensemble IDS for ICS, but focuses more globally on sensors and nor purely on network data</t>
  </si>
  <si>
    <t>Malware Classification Using Open Set Recognition and HTTP Protocol Requests</t>
  </si>
  <si>
    <t>https://link.springer.com/chapter/10.1007/978-3-031-51476-0_12</t>
  </si>
  <si>
    <t>Malware classfication</t>
  </si>
  <si>
    <t>Malware classification through HTTP traffic</t>
  </si>
  <si>
    <t>Unravelling Network-Based Intrusion Detection: A Neutrosophic Rule Mining and Optimization Framework</t>
  </si>
  <si>
    <t>https://link.springer.com/chapter/10.1007/978-3-031-54129-2_4</t>
  </si>
  <si>
    <t>ESORICS W</t>
  </si>
  <si>
    <t>Focus on rule creation</t>
  </si>
  <si>
    <t>Labeling NIDS Rules with MITRE ATT &amp;CK Techniques Using ChatGPT</t>
  </si>
  <si>
    <t>https://link.springer.com/chapter/10.1007/978-3-031-54129-2_5</t>
  </si>
  <si>
    <t>NIDS Rules explanation</t>
  </si>
  <si>
    <t>Usage of GPT-based models for Snort rules explanation</t>
  </si>
  <si>
    <t>Utilizing the Ensemble Learning and XAI for Performance Improvements in IoT Network Attack Detection</t>
  </si>
  <si>
    <t>https://link.springer.com/chapter/10.1007/978-3-031-54129-2_8</t>
  </si>
  <si>
    <t>NIDS explanation</t>
  </si>
  <si>
    <t>Combines autoencoder and XGBoost models to achieve better explainability</t>
  </si>
  <si>
    <t>ZeekFlow: Deep Learning-Based Network Intrusion Detection a Multimodal Approach</t>
  </si>
  <si>
    <t>https://link.springer.com/chapter/10.1007/978-3-031-54129-2_24</t>
  </si>
  <si>
    <t>CIC-IDS2017, CIRA-CIC-DoHBrw-2020, USTC-TFC2016</t>
  </si>
  <si>
    <t>NIDS technique, but presented on a workshop</t>
  </si>
  <si>
    <t>Network Intrusion Detection by Variational Component-Based Feature Saliency Gaussian Mixture Clustering</t>
  </si>
  <si>
    <t>https://link.springer.com/chapter/10.1007/978-3-031-54129-2_45</t>
  </si>
  <si>
    <t>NIDS based og Gaussian clusters, but on a workshop</t>
  </si>
  <si>
    <t>Perspectives from a Comprehensive Evaluation of Reconstruction-based Anomaly Detection in Industrial Control Systems</t>
  </si>
  <si>
    <t>https://link.springer.com/chapter/10.1007/978-3-031-17143-7_24</t>
  </si>
  <si>
    <t>SWAT, WADI, BADATAL</t>
  </si>
  <si>
    <t>CPS Anomaly NIDS</t>
  </si>
  <si>
    <t>Comparison of various reconstruction-based principles for CPS NIDS</t>
  </si>
  <si>
    <t>Can Industrial Intrusion Detection Be SIMPLE?</t>
  </si>
  <si>
    <t>https://link.springer.com/chapter/10.1007/978-3-031-17143-7_28</t>
  </si>
  <si>
    <t>SWAT, WADI, HAI</t>
  </si>
  <si>
    <t>IIoT NIDS</t>
  </si>
  <si>
    <t>Survey-like paper for IIoT</t>
  </si>
  <si>
    <t>AutoGuard: A Dual Intelligence Proactive Anomaly Detection at Application-Layer in 5G Networks</t>
  </si>
  <si>
    <t>https://link.springer.com/chapter/10.1007/978-3-030-88418-5_34</t>
  </si>
  <si>
    <t>ENCQOR NSA 5G</t>
  </si>
  <si>
    <t>5G Anomaly detection</t>
  </si>
  <si>
    <t>Anomaly detection, also for attacks, in 5G using LSTM and recurrent nets</t>
  </si>
  <si>
    <t>Iterative Selection of Categorical Variables for Log Data Anomaly Detection</t>
  </si>
  <si>
    <t>https://link.springer.com/chapter/10.1007/978-3-030-88418-5_36</t>
  </si>
  <si>
    <t>AIT-LDS</t>
  </si>
  <si>
    <t>Proposes Variable Correlation Detector (VDS) method for log analysis</t>
  </si>
  <si>
    <t>DANTE: A Framework for Mining and Monitoring Darknet Traffic</t>
  </si>
  <si>
    <t>https://link.springer.com/chapter/10.1007/978-3-030-58951-6_5</t>
  </si>
  <si>
    <t>Threat intelligence</t>
  </si>
  <si>
    <t>Threat intelligence based on monitoring hosts on the Darknet</t>
  </si>
  <si>
    <t>Distributed Detection of APTs: Consensus vs. Clustering</t>
  </si>
  <si>
    <t>https://link.springer.com/chapter/10.1007/978-3-030-58951-6_9</t>
  </si>
  <si>
    <t>APT detection</t>
  </si>
  <si>
    <t>APT detection and tracing mechanisms, but not directly intrusion detection</t>
  </si>
  <si>
    <t>GNN4IFA: Interest Flooding Attack Detection With Graph Neural Networks</t>
  </si>
  <si>
    <t>https://ieeexplore.ieee.org/document/10190497</t>
  </si>
  <si>
    <t>NDN NIDS</t>
  </si>
  <si>
    <t>Specific type of networking paradigm -- Information-Centric Networking (ICN) DDoS protection</t>
  </si>
  <si>
    <t>Identifying and Differentiating Acknowledged Scanners in Network Traffic</t>
  </si>
  <si>
    <t>https://ieeexplore.ieee.org/document/10190675</t>
  </si>
  <si>
    <t>EuroS&amp;PW</t>
  </si>
  <si>
    <t>Scanning</t>
  </si>
  <si>
    <t>Analysis of scanning services, categorizing as malicious and acknolwedged</t>
  </si>
  <si>
    <t>SIERRA: Ranking Anomalous Activities in Enterprise Networks</t>
  </si>
  <si>
    <t>https://ieeexplore.ieee.org/document/9797374</t>
  </si>
  <si>
    <t>Anomaly detection rank</t>
  </si>
  <si>
    <t>Evaluates anomaly detection and ranks them based on suspiciousness, uses logs as data</t>
  </si>
  <si>
    <t>DC-VAE, Fine-grained Anomaly Detection in Multivariate Time-Series with Dilated Convolutions and Variational Auto Encoders</t>
  </si>
  <si>
    <t>https://ieeexplore.ieee.org/document/9799327</t>
  </si>
  <si>
    <t>Time-series anomaly detection of network traffic collected from the provider's network</t>
  </si>
  <si>
    <t>What Scanners do at L7? Exploring Horizontal Honeypots for Security Monitoring</t>
  </si>
  <si>
    <t>https://ieeexplore.ieee.org/document/9799434</t>
  </si>
  <si>
    <t>Honeypot insights</t>
  </si>
  <si>
    <t>Analysis of scanners upon a set of deployed honeypots</t>
  </si>
  <si>
    <t>Can ISPs Help Mitigate IoT Malware? A Longitudinal Study of Broadband ISP Security Efforts</t>
  </si>
  <si>
    <t>https://ieeexplore.ieee.org/document/9581172</t>
  </si>
  <si>
    <t>IoT malware mitigation</t>
  </si>
  <si>
    <t>Look on how ISPs can help in malware mitigation</t>
  </si>
  <si>
    <t>BGPeek-a-Boo: Active BGP-based Traceback for Amplification DDoS Attacks</t>
  </si>
  <si>
    <t>https://ieeexplore.ieee.org/document/9581210</t>
  </si>
  <si>
    <t>DDoS mitigation via BGP rules</t>
  </si>
  <si>
    <t>WhatsThat? On the Usage of Hierarchical Clustering for Unsupervised Detection &amp; Interpretation of Network Attacks</t>
  </si>
  <si>
    <t>https://ieeexplore.ieee.org/document/9229656</t>
  </si>
  <si>
    <t>Anomaly explanation</t>
  </si>
  <si>
    <t>Anomaly explanation through hierarchical clustering principle</t>
  </si>
  <si>
    <t>Blocking Without Breaking: Identification and Mitigation of Non-Essential IoT Traffic</t>
  </si>
  <si>
    <t>https://petsymposium.org/popets/2021/popets-2021-0075.php</t>
  </si>
  <si>
    <t>IoT traffic analysis</t>
  </si>
  <si>
    <t>Identification of essential traffic for IoT devices and blocking unessential</t>
  </si>
  <si>
    <t>Mirrors in the Sky: On the Potential of Clouds in DNS Reflection-based Denial-of-Service Attacks</t>
  </si>
  <si>
    <t>https://dl.acm.org/doi/10.1145/3545948.3545959</t>
  </si>
  <si>
    <t>DDoS investigation</t>
  </si>
  <si>
    <t>Investigates cloud infrastructure for performing DDoS attacks</t>
  </si>
  <si>
    <t>Systematically Evaluating the Robustness of ML-based IoT Malware Detection Systems</t>
  </si>
  <si>
    <t>https://dl.acm.org/doi/10.1145/3545948.3545960</t>
  </si>
  <si>
    <t>Analysis of malware detectors robustness - can be interesting for NIDS purposes too</t>
  </si>
  <si>
    <t>IPAL: Breaking up Silos of Protocol-dependent and Domain-specific Industrial Intrusion Detection Systems</t>
  </si>
  <si>
    <t>https://dl.acm.org/doi/10.1145/3545948.3545968</t>
  </si>
  <si>
    <t>Abstraction layer for ICS IDSs</t>
  </si>
  <si>
    <t>GrandDetAuto: Detecting Malicious Nodes in Large-Scale Autonomous Networks</t>
  </si>
  <si>
    <t>https://dl.acm.org/doi/10.1145/3471621.3471868</t>
  </si>
  <si>
    <t>Malicious hosts detection</t>
  </si>
  <si>
    <t>Detection of malicious hosts in a collaborating scheme (Byzantine Generals problem)</t>
  </si>
  <si>
    <t>White-Box Concealment Attacks Against Anomaly Detectors for Cyber-Physical Systems</t>
  </si>
  <si>
    <t>https://link.springer.com/chapter/10.1007/978-3-031-35504-2_6</t>
  </si>
  <si>
    <t>CPS anomaly detection</t>
  </si>
  <si>
    <t>Performs analysis of CPS anomaly detectors, but uses CPS-like and not network data</t>
  </si>
  <si>
    <t>Amplification Chamber: Dissecting the Attack Infrastructure of Memcached DRDoS Attacks</t>
  </si>
  <si>
    <t>https://link.springer.com/chapter/10.1007/978-3-031-09484-2_10</t>
  </si>
  <si>
    <t>DDoS analysis</t>
  </si>
  <si>
    <t>Analysies Distributed and reflective DoS (DRDoS) traffic on honeypots</t>
  </si>
  <si>
    <t>Status</t>
  </si>
  <si>
    <t>Not included</t>
  </si>
  <si>
    <t>https://github.com/ifding/iot-malware</t>
  </si>
  <si>
    <t>ETF IoT Botnet Dataset</t>
  </si>
  <si>
    <t>https://data.mendeley.com/datasets/nbs66kvx6n/1</t>
  </si>
  <si>
    <t>DARPA 2009 DDoS</t>
  </si>
  <si>
    <t>https://www.impactcybertrust.org/dataset_view?idDataset=742</t>
  </si>
  <si>
    <t>Included</t>
  </si>
  <si>
    <t>Why relevant</t>
  </si>
  <si>
    <t xml:space="preserve"> Dos and Don'ts of Machine Learning in Computer Security </t>
  </si>
  <si>
    <t>https://www.usenix.org/conference/usenixsecurity22/presentation/arp</t>
  </si>
  <si>
    <t>Popular paper describing proper usage of ML for cybersecurity along with common mistakes</t>
  </si>
  <si>
    <t>99% False Positives: A Qualitative Study of SOC Analysts’ Perspectives on Security Alarms</t>
  </si>
  <si>
    <t>https://www.usenix.org/conference/usenixsecurity22/presentation/alahmadi</t>
  </si>
  <si>
    <t>Elaborates on a effect of base rate fallacy when a low number % of FP ratio causes high number of false alarams, making detectors practically unusable</t>
  </si>
  <si>
    <t>Presents a white-box decision-tree based model to bring better trustworthiness for blackbox ML models</t>
  </si>
  <si>
    <t>SoK: Explainable Machine Learning for Computer Security Applications</t>
  </si>
  <si>
    <t>https://ieeexplore.ieee.org/document/10190524</t>
  </si>
  <si>
    <t>Knowledge systemization about explanability in security, touches the issue of anomaly detection/IDS too</t>
  </si>
  <si>
    <t>Assesment of NID systems quality and capabilities, interesting one</t>
  </si>
  <si>
    <t>Discusses the impact of unlabeled data and its value for cyberthreat detection including NID</t>
  </si>
  <si>
    <t>SoK: Cryptojacking Malware</t>
  </si>
  <si>
    <t>https://ieeexplore.ieee.org/document/9581251</t>
  </si>
  <si>
    <t>Interesting systemization of knowledge on cryptojacking malware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</si>
</sst>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6.0"/>
      <color theme="1"/>
      <name val="Arial"/>
      <scheme val="minor"/>
    </font>
    <font>
      <color theme="1"/>
      <name val="Arial"/>
      <scheme val="minor"/>
    </font>
    <font>
      <sz val="9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Summary!$E$13:$E$25</c:f>
            </c:strRef>
          </c:cat>
          <c:val>
            <c:numRef>
              <c:f>Summary!$F$13:$F$25</c:f>
              <c:numCache/>
            </c:numRef>
          </c:val>
        </c:ser>
        <c:overlap val="100"/>
        <c:axId val="1858078553"/>
        <c:axId val="1599958660"/>
      </c:barChart>
      <c:catAx>
        <c:axId val="18580785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99958660"/>
      </c:catAx>
      <c:valAx>
        <c:axId val="15999586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80785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933450</xdr:colOff>
      <xdr:row>26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l.acm.org/conference/raid/proceedings" TargetMode="External"/><Relationship Id="rId11" Type="http://schemas.openxmlformats.org/officeDocument/2006/relationships/hyperlink" Target="https://dblp.org/db/conf/asiaccs/index.html" TargetMode="External"/><Relationship Id="rId22" Type="http://schemas.openxmlformats.org/officeDocument/2006/relationships/hyperlink" Target="https://link.springer.com/conference/dimva" TargetMode="External"/><Relationship Id="rId10" Type="http://schemas.openxmlformats.org/officeDocument/2006/relationships/hyperlink" Target="https://dl.acm.org/conference/asia-ccs/proceedings" TargetMode="External"/><Relationship Id="rId21" Type="http://schemas.openxmlformats.org/officeDocument/2006/relationships/hyperlink" Target="https://dblp.org/db/conf/raid/index.html" TargetMode="External"/><Relationship Id="rId13" Type="http://schemas.openxmlformats.org/officeDocument/2006/relationships/hyperlink" Target="https://dblp.org/db/conf/csfw/index.html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www.computer.org/csdl/proceedings/1000142" TargetMode="External"/><Relationship Id="rId23" Type="http://schemas.openxmlformats.org/officeDocument/2006/relationships/hyperlink" Target="https://dblp.org/db/conf/dimva/index.html" TargetMode="External"/><Relationship Id="rId1" Type="http://schemas.openxmlformats.org/officeDocument/2006/relationships/hyperlink" Target="https://ieeexplore.ieee.org/xpl/conhome/1000646/all-proceedings" TargetMode="External"/><Relationship Id="rId2" Type="http://schemas.openxmlformats.org/officeDocument/2006/relationships/hyperlink" Target="https://dblp.org/db/conf/sp/index.html" TargetMode="External"/><Relationship Id="rId3" Type="http://schemas.openxmlformats.org/officeDocument/2006/relationships/hyperlink" Target="https://www.usenix.org/publications/proceedings" TargetMode="External"/><Relationship Id="rId4" Type="http://schemas.openxmlformats.org/officeDocument/2006/relationships/hyperlink" Target="https://dblp.org/db/conf/uss/index.html" TargetMode="External"/><Relationship Id="rId9" Type="http://schemas.openxmlformats.org/officeDocument/2006/relationships/hyperlink" Target="https://dblp.org/db/conf/acsac/index.html" TargetMode="External"/><Relationship Id="rId15" Type="http://schemas.openxmlformats.org/officeDocument/2006/relationships/hyperlink" Target="https://dblp.org/db/conf/esorics/index.html" TargetMode="External"/><Relationship Id="rId14" Type="http://schemas.openxmlformats.org/officeDocument/2006/relationships/hyperlink" Target="https://link.springer.com/conference/esorics" TargetMode="External"/><Relationship Id="rId17" Type="http://schemas.openxmlformats.org/officeDocument/2006/relationships/hyperlink" Target="https://dblp.org/db/conf/eurosp/index.html" TargetMode="External"/><Relationship Id="rId16" Type="http://schemas.openxmlformats.org/officeDocument/2006/relationships/hyperlink" Target="https://ieeexplore.ieee.org/xpl/conhome/1813044/all-proceedings" TargetMode="External"/><Relationship Id="rId5" Type="http://schemas.openxmlformats.org/officeDocument/2006/relationships/hyperlink" Target="https://dl.acm.org/conference/ccs/proceedings" TargetMode="External"/><Relationship Id="rId19" Type="http://schemas.openxmlformats.org/officeDocument/2006/relationships/hyperlink" Target="https://dblp.org/db/journals/popets/index.html" TargetMode="External"/><Relationship Id="rId6" Type="http://schemas.openxmlformats.org/officeDocument/2006/relationships/hyperlink" Target="https://dblp.org/db/conf/ccs/index.html" TargetMode="External"/><Relationship Id="rId18" Type="http://schemas.openxmlformats.org/officeDocument/2006/relationships/hyperlink" Target="https://petsymposium.org/popets/" TargetMode="External"/><Relationship Id="rId7" Type="http://schemas.openxmlformats.org/officeDocument/2006/relationships/hyperlink" Target="https://dblp.org/db/conf/ndss/ndss2023.html" TargetMode="External"/><Relationship Id="rId8" Type="http://schemas.openxmlformats.org/officeDocument/2006/relationships/hyperlink" Target="https://dl.acm.org/conference/acsac/proceedings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l.acm.org/doi/10.1145/3607199.3607234" TargetMode="External"/><Relationship Id="rId20" Type="http://schemas.openxmlformats.org/officeDocument/2006/relationships/hyperlink" Target="https://dl.acm.org/doi/10.1145/3627106.3627193" TargetMode="External"/><Relationship Id="rId42" Type="http://schemas.openxmlformats.org/officeDocument/2006/relationships/hyperlink" Target="https://dl.acm.org/doi/10.1145/3545948.3545983" TargetMode="External"/><Relationship Id="rId41" Type="http://schemas.openxmlformats.org/officeDocument/2006/relationships/hyperlink" Target="https://dl.acm.org/doi/10.1145/3545948.3545973" TargetMode="External"/><Relationship Id="rId22" Type="http://schemas.openxmlformats.org/officeDocument/2006/relationships/hyperlink" Target="https://dl.acm.org/doi/10.1145/3564625.3567992" TargetMode="External"/><Relationship Id="rId44" Type="http://schemas.openxmlformats.org/officeDocument/2006/relationships/hyperlink" Target="https://www.usenix.org/conference/raid2020/presentation/bowman" TargetMode="External"/><Relationship Id="rId21" Type="http://schemas.openxmlformats.org/officeDocument/2006/relationships/hyperlink" Target="https://dl.acm.org/doi/10.1145/3627106.3627123" TargetMode="External"/><Relationship Id="rId43" Type="http://schemas.openxmlformats.org/officeDocument/2006/relationships/hyperlink" Target="https://dl.acm.org/doi/10.1145/3471621.3471841" TargetMode="External"/><Relationship Id="rId24" Type="http://schemas.openxmlformats.org/officeDocument/2006/relationships/hyperlink" Target="https://dl.acm.org/doi/10.1145/3433210.3453083" TargetMode="External"/><Relationship Id="rId46" Type="http://schemas.openxmlformats.org/officeDocument/2006/relationships/hyperlink" Target="https://link.springer.com/chapter/10.1007/978-3-030-80825-9_3" TargetMode="External"/><Relationship Id="rId23" Type="http://schemas.openxmlformats.org/officeDocument/2006/relationships/hyperlink" Target="https://dl.acm.org/doi/10.1145/3485832.3485835" TargetMode="External"/><Relationship Id="rId45" Type="http://schemas.openxmlformats.org/officeDocument/2006/relationships/hyperlink" Target="https://link.springer.com/chapter/10.1007/978-3-031-09484-2_2" TargetMode="External"/><Relationship Id="rId1" Type="http://schemas.openxmlformats.org/officeDocument/2006/relationships/hyperlink" Target="https://www.usenix.org/conference/usenixsecurity23/presentation/dong-yutao" TargetMode="External"/><Relationship Id="rId2" Type="http://schemas.openxmlformats.org/officeDocument/2006/relationships/hyperlink" Target="https://www.usenix.org/conference/usenixsecurity23/presentation/qu" TargetMode="External"/><Relationship Id="rId3" Type="http://schemas.openxmlformats.org/officeDocument/2006/relationships/hyperlink" Target="https://www.usenix.org/conference/usenixsecurity23/presentation/piet" TargetMode="External"/><Relationship Id="rId4" Type="http://schemas.openxmlformats.org/officeDocument/2006/relationships/hyperlink" Target="https://www.usenix.org/conference/usenixsecurity23/presentation/rieger" TargetMode="External"/><Relationship Id="rId9" Type="http://schemas.openxmlformats.org/officeDocument/2006/relationships/hyperlink" Target="https://dl.acm.org/doi/10.1145/3548606.3560609" TargetMode="External"/><Relationship Id="rId26" Type="http://schemas.openxmlformats.org/officeDocument/2006/relationships/hyperlink" Target="https://dl.acm.org/doi/10.1145/3320269.3384718" TargetMode="External"/><Relationship Id="rId48" Type="http://schemas.openxmlformats.org/officeDocument/2006/relationships/drawing" Target="../drawings/drawing3.xml"/><Relationship Id="rId25" Type="http://schemas.openxmlformats.org/officeDocument/2006/relationships/hyperlink" Target="https://dl.acm.org/doi/10.1145/3433210.3453101" TargetMode="External"/><Relationship Id="rId47" Type="http://schemas.openxmlformats.org/officeDocument/2006/relationships/hyperlink" Target="https://link.springer.com/chapter/10.1007/978-3-030-52683-2_12" TargetMode="External"/><Relationship Id="rId28" Type="http://schemas.openxmlformats.org/officeDocument/2006/relationships/hyperlink" Target="https://dl.acm.org/doi/10.1145/3320269.3372202" TargetMode="External"/><Relationship Id="rId27" Type="http://schemas.openxmlformats.org/officeDocument/2006/relationships/hyperlink" Target="https://dl.acm.org/doi/10.1145/3320269.3384755" TargetMode="External"/><Relationship Id="rId5" Type="http://schemas.openxmlformats.org/officeDocument/2006/relationships/hyperlink" Target="https://www.usenix.org/conference/usenixsecurity23/presentation/seo" TargetMode="External"/><Relationship Id="rId6" Type="http://schemas.openxmlformats.org/officeDocument/2006/relationships/hyperlink" Target="https://www.usenix.org/conference/usenixsecurity23/presentation/wei-feng" TargetMode="External"/><Relationship Id="rId29" Type="http://schemas.openxmlformats.org/officeDocument/2006/relationships/hyperlink" Target="https://link.springer.com/chapter/10.1007/978-3-031-17146-8_27" TargetMode="External"/><Relationship Id="rId7" Type="http://schemas.openxmlformats.org/officeDocument/2006/relationships/hyperlink" Target="https://www.usenix.org/conference/usenixsecurity21/presentation/liu-zaoxing" TargetMode="External"/><Relationship Id="rId8" Type="http://schemas.openxmlformats.org/officeDocument/2006/relationships/hyperlink" Target="https://dl.acm.org/doi/10.1145/3576915.3616631" TargetMode="External"/><Relationship Id="rId31" Type="http://schemas.openxmlformats.org/officeDocument/2006/relationships/hyperlink" Target="https://link.springer.com/chapter/10.1007/978-3-030-88418-5_29" TargetMode="External"/><Relationship Id="rId30" Type="http://schemas.openxmlformats.org/officeDocument/2006/relationships/hyperlink" Target="https://link.springer.com/chapter/10.1007/978-3-031-17146-8_28" TargetMode="External"/><Relationship Id="rId11" Type="http://schemas.openxmlformats.org/officeDocument/2006/relationships/hyperlink" Target="https://dl.acm.org/doi/10.1145/3460120.3484758" TargetMode="External"/><Relationship Id="rId33" Type="http://schemas.openxmlformats.org/officeDocument/2006/relationships/hyperlink" Target="https://ieeexplore.ieee.org/document/10190535" TargetMode="External"/><Relationship Id="rId10" Type="http://schemas.openxmlformats.org/officeDocument/2006/relationships/hyperlink" Target="https://dl.acm.org/doi/10.1145/3460120.3484589" TargetMode="External"/><Relationship Id="rId32" Type="http://schemas.openxmlformats.org/officeDocument/2006/relationships/hyperlink" Target="https://link.springer.com/chapter/10.1007/978-3-030-88418-5_35" TargetMode="External"/><Relationship Id="rId13" Type="http://schemas.openxmlformats.org/officeDocument/2006/relationships/hyperlink" Target="https://dl.acm.org/doi/10.1145/3460120.3484585" TargetMode="External"/><Relationship Id="rId35" Type="http://schemas.openxmlformats.org/officeDocument/2006/relationships/hyperlink" Target="https://ieeexplore.ieee.org/document/10190520" TargetMode="External"/><Relationship Id="rId12" Type="http://schemas.openxmlformats.org/officeDocument/2006/relationships/hyperlink" Target="https://dl.acm.org/doi/10.1145/3460120.3484762" TargetMode="External"/><Relationship Id="rId34" Type="http://schemas.openxmlformats.org/officeDocument/2006/relationships/hyperlink" Target="https://ieeexplore.ieee.org/document/10190540" TargetMode="External"/><Relationship Id="rId15" Type="http://schemas.openxmlformats.org/officeDocument/2006/relationships/hyperlink" Target="https://www.ndss-symposium.org/ndss-paper/a-robust-counting-sketch-for-data-plane-intrusion-detection/" TargetMode="External"/><Relationship Id="rId37" Type="http://schemas.openxmlformats.org/officeDocument/2006/relationships/hyperlink" Target="https://dl.acm.org/doi/10.1145/3607199.3607201" TargetMode="External"/><Relationship Id="rId14" Type="http://schemas.openxmlformats.org/officeDocument/2006/relationships/hyperlink" Target="https://www.ndss-symposium.org/ndss-paper/anomaly-detection-in-the-open-world-normality-shift-detection-explanation-and-adaptation/" TargetMode="External"/><Relationship Id="rId36" Type="http://schemas.openxmlformats.org/officeDocument/2006/relationships/hyperlink" Target="https://ieeexplore.ieee.org/document/9797356" TargetMode="External"/><Relationship Id="rId17" Type="http://schemas.openxmlformats.org/officeDocument/2006/relationships/hyperlink" Target="https://www.ndss-symposium.org/ndss-paper/auto-draft-196/" TargetMode="External"/><Relationship Id="rId39" Type="http://schemas.openxmlformats.org/officeDocument/2006/relationships/hyperlink" Target="https://dl.acm.org/doi/10.1145/3607199.3607206" TargetMode="External"/><Relationship Id="rId16" Type="http://schemas.openxmlformats.org/officeDocument/2006/relationships/hyperlink" Target="https://www.ndss-symposium.org/ndss-paper/detecting-unknown-encrypted-malicious-traffic-in-real-time-via-flow-interaction-graph-analysis/" TargetMode="External"/><Relationship Id="rId38" Type="http://schemas.openxmlformats.org/officeDocument/2006/relationships/hyperlink" Target="https://dl.acm.org/doi/10.1145/3607199.3607247" TargetMode="External"/><Relationship Id="rId19" Type="http://schemas.openxmlformats.org/officeDocument/2006/relationships/hyperlink" Target="https://www.ndss-symposium.org/ndss-paper/flowlens-enabling-efficient-flow-classification-for-ml-based-network-security-applications/" TargetMode="External"/><Relationship Id="rId18" Type="http://schemas.openxmlformats.org/officeDocument/2006/relationships/hyperlink" Target="https://www.ndss-symposium.org/ndss-paper/fare-enabling-fine-grained-attack-categorization-under-low-quality-labeled-data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link.springer.com/chapter/10.1007/978-3-031-54129-2_5" TargetMode="External"/><Relationship Id="rId42" Type="http://schemas.openxmlformats.org/officeDocument/2006/relationships/hyperlink" Target="https://link.springer.com/chapter/10.1007/978-3-031-54129-2_24" TargetMode="External"/><Relationship Id="rId41" Type="http://schemas.openxmlformats.org/officeDocument/2006/relationships/hyperlink" Target="https://link.springer.com/chapter/10.1007/978-3-031-54129-2_8" TargetMode="External"/><Relationship Id="rId44" Type="http://schemas.openxmlformats.org/officeDocument/2006/relationships/hyperlink" Target="https://link.springer.com/chapter/10.1007/978-3-031-17143-7_24" TargetMode="External"/><Relationship Id="rId43" Type="http://schemas.openxmlformats.org/officeDocument/2006/relationships/hyperlink" Target="https://link.springer.com/chapter/10.1007/978-3-031-54129-2_45" TargetMode="External"/><Relationship Id="rId46" Type="http://schemas.openxmlformats.org/officeDocument/2006/relationships/hyperlink" Target="https://link.springer.com/chapter/10.1007/978-3-030-88418-5_34" TargetMode="External"/><Relationship Id="rId45" Type="http://schemas.openxmlformats.org/officeDocument/2006/relationships/hyperlink" Target="https://link.springer.com/chapter/10.1007/978-3-031-17143-7_28" TargetMode="External"/><Relationship Id="rId1" Type="http://schemas.openxmlformats.org/officeDocument/2006/relationships/hyperlink" Target="https://ieeexplore.ieee.org/document/10179411" TargetMode="External"/><Relationship Id="rId2" Type="http://schemas.openxmlformats.org/officeDocument/2006/relationships/hyperlink" Target="https://ieeexplore.ieee.org/document/9152805" TargetMode="External"/><Relationship Id="rId3" Type="http://schemas.openxmlformats.org/officeDocument/2006/relationships/hyperlink" Target="https://ieeexplore.ieee.org/document/9152773" TargetMode="External"/><Relationship Id="rId4" Type="http://schemas.openxmlformats.org/officeDocument/2006/relationships/hyperlink" Target="https://www.usenix.org/conference/usenixsecurity23/presentation/ding-hailun-airtag" TargetMode="External"/><Relationship Id="rId9" Type="http://schemas.openxmlformats.org/officeDocument/2006/relationships/hyperlink" Target="https://www.usenix.org/conference/usenixsecurity22/presentation/herley" TargetMode="External"/><Relationship Id="rId48" Type="http://schemas.openxmlformats.org/officeDocument/2006/relationships/hyperlink" Target="https://link.springer.com/chapter/10.1007/978-3-030-58951-6_5" TargetMode="External"/><Relationship Id="rId47" Type="http://schemas.openxmlformats.org/officeDocument/2006/relationships/hyperlink" Target="https://link.springer.com/chapter/10.1007/978-3-030-88418-5_36" TargetMode="External"/><Relationship Id="rId49" Type="http://schemas.openxmlformats.org/officeDocument/2006/relationships/hyperlink" Target="https://link.springer.com/chapter/10.1007/978-3-030-58951-6_9" TargetMode="External"/><Relationship Id="rId5" Type="http://schemas.openxmlformats.org/officeDocument/2006/relationships/hyperlink" Target="https://www.usenix.org/conference/usenixsecurity23/presentation/shen-meng" TargetMode="External"/><Relationship Id="rId6" Type="http://schemas.openxmlformats.org/officeDocument/2006/relationships/hyperlink" Target="https://www.usenix.org/conference/usenixsecurity23/presentation/xie" TargetMode="External"/><Relationship Id="rId7" Type="http://schemas.openxmlformats.org/officeDocument/2006/relationships/hyperlink" Target="https://www.usenix.org/conference/usenixsecurity23/presentation/yang-fan" TargetMode="External"/><Relationship Id="rId8" Type="http://schemas.openxmlformats.org/officeDocument/2006/relationships/hyperlink" Target="https://www.usenix.org/conference/usenixsecurity23/presentation/dong-feng" TargetMode="External"/><Relationship Id="rId31" Type="http://schemas.openxmlformats.org/officeDocument/2006/relationships/hyperlink" Target="https://dl.acm.org/doi/10.1145/3433210.3453098" TargetMode="External"/><Relationship Id="rId30" Type="http://schemas.openxmlformats.org/officeDocument/2006/relationships/hyperlink" Target="https://dl.acm.org/doi/10.1145/3433210.3437525" TargetMode="External"/><Relationship Id="rId33" Type="http://schemas.openxmlformats.org/officeDocument/2006/relationships/hyperlink" Target="https://dl.acm.org/doi/10.1145/3320269.3384722" TargetMode="External"/><Relationship Id="rId32" Type="http://schemas.openxmlformats.org/officeDocument/2006/relationships/hyperlink" Target="https://dl.acm.org/doi/10.1145/3320269.3384732" TargetMode="External"/><Relationship Id="rId35" Type="http://schemas.openxmlformats.org/officeDocument/2006/relationships/hyperlink" Target="https://dl.acm.org/doi/10.1145/3320269.3405443" TargetMode="External"/><Relationship Id="rId34" Type="http://schemas.openxmlformats.org/officeDocument/2006/relationships/hyperlink" Target="https://dl.acm.org/doi/10.1145/3320269.3405440" TargetMode="External"/><Relationship Id="rId37" Type="http://schemas.openxmlformats.org/officeDocument/2006/relationships/hyperlink" Target="https://link.springer.com/chapter/10.1007/978-3-031-51476-0_6" TargetMode="External"/><Relationship Id="rId36" Type="http://schemas.openxmlformats.org/officeDocument/2006/relationships/hyperlink" Target="https://link.springer.com/chapter/10.1007/978-3-031-51476-0_2" TargetMode="External"/><Relationship Id="rId39" Type="http://schemas.openxmlformats.org/officeDocument/2006/relationships/hyperlink" Target="https://link.springer.com/chapter/10.1007/978-3-031-54129-2_4" TargetMode="External"/><Relationship Id="rId38" Type="http://schemas.openxmlformats.org/officeDocument/2006/relationships/hyperlink" Target="https://link.springer.com/chapter/10.1007/978-3-031-51476-0_12" TargetMode="External"/><Relationship Id="rId62" Type="http://schemas.openxmlformats.org/officeDocument/2006/relationships/hyperlink" Target="https://dl.acm.org/doi/10.1145/3471621.3471868" TargetMode="External"/><Relationship Id="rId61" Type="http://schemas.openxmlformats.org/officeDocument/2006/relationships/hyperlink" Target="https://dl.acm.org/doi/10.1145/3545948.3545968" TargetMode="External"/><Relationship Id="rId20" Type="http://schemas.openxmlformats.org/officeDocument/2006/relationships/hyperlink" Target="https://dl.acm.org/doi/10.1145/3564625.3564645" TargetMode="External"/><Relationship Id="rId64" Type="http://schemas.openxmlformats.org/officeDocument/2006/relationships/hyperlink" Target="https://link.springer.com/chapter/10.1007/978-3-031-09484-2_10" TargetMode="External"/><Relationship Id="rId63" Type="http://schemas.openxmlformats.org/officeDocument/2006/relationships/hyperlink" Target="https://link.springer.com/chapter/10.1007/978-3-031-35504-2_6" TargetMode="External"/><Relationship Id="rId22" Type="http://schemas.openxmlformats.org/officeDocument/2006/relationships/hyperlink" Target="https://dl.acm.org/doi/10.1145/3564625.3567990" TargetMode="External"/><Relationship Id="rId21" Type="http://schemas.openxmlformats.org/officeDocument/2006/relationships/hyperlink" Target="https://dl.acm.org/doi/10.1145/3564625.3567972" TargetMode="External"/><Relationship Id="rId65" Type="http://schemas.openxmlformats.org/officeDocument/2006/relationships/drawing" Target="../drawings/drawing4.xml"/><Relationship Id="rId24" Type="http://schemas.openxmlformats.org/officeDocument/2006/relationships/hyperlink" Target="https://dl.acm.org/doi/10.1145/3485832.3488020" TargetMode="External"/><Relationship Id="rId23" Type="http://schemas.openxmlformats.org/officeDocument/2006/relationships/hyperlink" Target="https://dl.acm.org/doi/10.1145/3564625.3567997" TargetMode="External"/><Relationship Id="rId60" Type="http://schemas.openxmlformats.org/officeDocument/2006/relationships/hyperlink" Target="https://dl.acm.org/doi/10.1145/3545948.3545960" TargetMode="External"/><Relationship Id="rId26" Type="http://schemas.openxmlformats.org/officeDocument/2006/relationships/hyperlink" Target="https://dl.acm.org/doi/10.1145/3488932.3523261" TargetMode="External"/><Relationship Id="rId25" Type="http://schemas.openxmlformats.org/officeDocument/2006/relationships/hyperlink" Target="https://dl.acm.org/doi/10.1145/3485832.3488010" TargetMode="External"/><Relationship Id="rId28" Type="http://schemas.openxmlformats.org/officeDocument/2006/relationships/hyperlink" Target="https://dl.acm.org/doi/10.1145/3488932.3527285" TargetMode="External"/><Relationship Id="rId27" Type="http://schemas.openxmlformats.org/officeDocument/2006/relationships/hyperlink" Target="https://dl.acm.org/doi/10.1145/3488932.3517412" TargetMode="External"/><Relationship Id="rId29" Type="http://schemas.openxmlformats.org/officeDocument/2006/relationships/hyperlink" Target="https://dl.acm.org/doi/10.1145/3433210.3437513" TargetMode="External"/><Relationship Id="rId51" Type="http://schemas.openxmlformats.org/officeDocument/2006/relationships/hyperlink" Target="https://ieeexplore.ieee.org/document/10190675" TargetMode="External"/><Relationship Id="rId50" Type="http://schemas.openxmlformats.org/officeDocument/2006/relationships/hyperlink" Target="https://ieeexplore.ieee.org/document/10190497" TargetMode="External"/><Relationship Id="rId53" Type="http://schemas.openxmlformats.org/officeDocument/2006/relationships/hyperlink" Target="https://ieeexplore.ieee.org/document/9799327" TargetMode="External"/><Relationship Id="rId52" Type="http://schemas.openxmlformats.org/officeDocument/2006/relationships/hyperlink" Target="https://ieeexplore.ieee.org/document/9797374" TargetMode="External"/><Relationship Id="rId11" Type="http://schemas.openxmlformats.org/officeDocument/2006/relationships/hyperlink" Target="https://www.usenix.org/conference/usenixsecurity21/presentation/ho" TargetMode="External"/><Relationship Id="rId55" Type="http://schemas.openxmlformats.org/officeDocument/2006/relationships/hyperlink" Target="https://ieeexplore.ieee.org/document/9581172" TargetMode="External"/><Relationship Id="rId10" Type="http://schemas.openxmlformats.org/officeDocument/2006/relationships/hyperlink" Target="https://www.usenix.org/conference/usenixsecurity21/presentation/nasr" TargetMode="External"/><Relationship Id="rId54" Type="http://schemas.openxmlformats.org/officeDocument/2006/relationships/hyperlink" Target="https://ieeexplore.ieee.org/document/9799434" TargetMode="External"/><Relationship Id="rId13" Type="http://schemas.openxmlformats.org/officeDocument/2006/relationships/hyperlink" Target="https://dl.acm.org/doi/10.1145/3576915.3623123" TargetMode="External"/><Relationship Id="rId57" Type="http://schemas.openxmlformats.org/officeDocument/2006/relationships/hyperlink" Target="https://ieeexplore.ieee.org/document/9229656" TargetMode="External"/><Relationship Id="rId12" Type="http://schemas.openxmlformats.org/officeDocument/2006/relationships/hyperlink" Target="https://www.usenix.org/conference/usenixsecurity21/presentation/ujcich" TargetMode="External"/><Relationship Id="rId56" Type="http://schemas.openxmlformats.org/officeDocument/2006/relationships/hyperlink" Target="https://ieeexplore.ieee.org/document/9581210" TargetMode="External"/><Relationship Id="rId15" Type="http://schemas.openxmlformats.org/officeDocument/2006/relationships/hyperlink" Target="https://dl.acm.org/doi/10.1145/3460120.3485385" TargetMode="External"/><Relationship Id="rId59" Type="http://schemas.openxmlformats.org/officeDocument/2006/relationships/hyperlink" Target="https://dl.acm.org/doi/10.1145/3545948.3545959" TargetMode="External"/><Relationship Id="rId14" Type="http://schemas.openxmlformats.org/officeDocument/2006/relationships/hyperlink" Target="https://dl.acm.org/doi/10.1145/3548606.3560604" TargetMode="External"/><Relationship Id="rId58" Type="http://schemas.openxmlformats.org/officeDocument/2006/relationships/hyperlink" Target="https://petsymposium.org/popets/2021/popets-2021-0075.php" TargetMode="External"/><Relationship Id="rId17" Type="http://schemas.openxmlformats.org/officeDocument/2006/relationships/hyperlink" Target="https://dl.acm.org/doi/10.1145/3474369.3486864" TargetMode="External"/><Relationship Id="rId16" Type="http://schemas.openxmlformats.org/officeDocument/2006/relationships/hyperlink" Target="https://dl.acm.org/doi/10.1145/3474369.3486869" TargetMode="External"/><Relationship Id="rId19" Type="http://schemas.openxmlformats.org/officeDocument/2006/relationships/hyperlink" Target="https://www.ndss-symposium.org/ndss-paper/poseidon-mitigating-volumetric-ddos-attacks-with-programmable-switches/" TargetMode="External"/><Relationship Id="rId18" Type="http://schemas.openxmlformats.org/officeDocument/2006/relationships/hyperlink" Target="https://www.ndss-symposium.org/ndss-paper/packet-level-signatures-for-smart-home-devices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ifding/iot-malware" TargetMode="External"/><Relationship Id="rId2" Type="http://schemas.openxmlformats.org/officeDocument/2006/relationships/hyperlink" Target="https://data.mendeley.com/datasets/nbs66kvx6n/1" TargetMode="External"/><Relationship Id="rId3" Type="http://schemas.openxmlformats.org/officeDocument/2006/relationships/hyperlink" Target="https://www.impactcybertrust.org/dataset_view?idDataset=742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senix.org/conference/usenixsecurity22/presentation/arp" TargetMode="External"/><Relationship Id="rId2" Type="http://schemas.openxmlformats.org/officeDocument/2006/relationships/hyperlink" Target="https://www.usenix.org/conference/usenixsecurity22/presentation/alahmadi" TargetMode="External"/><Relationship Id="rId3" Type="http://schemas.openxmlformats.org/officeDocument/2006/relationships/hyperlink" Target="https://dl.acm.org/doi/10.1145/3548606.3560609" TargetMode="External"/><Relationship Id="rId4" Type="http://schemas.openxmlformats.org/officeDocument/2006/relationships/hyperlink" Target="https://ieeexplore.ieee.org/document/10190524" TargetMode="External"/><Relationship Id="rId5" Type="http://schemas.openxmlformats.org/officeDocument/2006/relationships/hyperlink" Target="https://ieeexplore.ieee.org/document/10190520" TargetMode="External"/><Relationship Id="rId6" Type="http://schemas.openxmlformats.org/officeDocument/2006/relationships/hyperlink" Target="https://ieeexplore.ieee.org/document/9797356" TargetMode="External"/><Relationship Id="rId7" Type="http://schemas.openxmlformats.org/officeDocument/2006/relationships/hyperlink" Target="https://ieeexplore.ieee.org/document/9581251" TargetMode="External"/><Relationship Id="rId8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7" max="7" width="14.0"/>
    <col customWidth="1" min="8" max="8" width="14.13"/>
    <col customWidth="1" min="27" max="27" width="13.13"/>
  </cols>
  <sheetData>
    <row r="1">
      <c r="A1" s="1" t="s">
        <v>0</v>
      </c>
    </row>
    <row r="3">
      <c r="A3" s="2" t="s">
        <v>1</v>
      </c>
      <c r="B3" s="3">
        <f>IFERROR(__xludf.DUMMYFUNCTION("COUNTUNIQUE(Conferences!A2:A1001)"),12.0)</f>
        <v>12</v>
      </c>
    </row>
    <row r="4">
      <c r="A4" s="2" t="s">
        <v>2</v>
      </c>
      <c r="B4" s="3">
        <f>MIN(Conferences!B2:B1001)</f>
        <v>2020</v>
      </c>
    </row>
    <row r="5">
      <c r="A5" s="2" t="s">
        <v>3</v>
      </c>
      <c r="B5" s="3">
        <f>MAX(Conferences!B2:B1001)</f>
        <v>2023</v>
      </c>
      <c r="C5" s="4"/>
      <c r="N5" s="2" t="s">
        <v>4</v>
      </c>
      <c r="P5" s="2" t="s">
        <v>5</v>
      </c>
      <c r="Q5" s="2" t="s">
        <v>6</v>
      </c>
      <c r="S5" s="2" t="s">
        <v>7</v>
      </c>
      <c r="V5" s="2" t="s">
        <v>8</v>
      </c>
    </row>
    <row r="6">
      <c r="A6" s="2" t="s">
        <v>9</v>
      </c>
      <c r="B6" s="3">
        <f>SUM(Conferences!E2:E1001)</f>
        <v>4813</v>
      </c>
      <c r="G6" s="2" t="s">
        <v>10</v>
      </c>
      <c r="N6" s="2" t="s">
        <v>11</v>
      </c>
      <c r="P6" s="2" t="s">
        <v>11</v>
      </c>
      <c r="Q6" s="2" t="s">
        <v>11</v>
      </c>
    </row>
    <row r="7">
      <c r="A7" s="2" t="s">
        <v>12</v>
      </c>
      <c r="B7" s="3">
        <f>SUM(Conferences!C2:C1001)</f>
        <v>45</v>
      </c>
    </row>
    <row r="8">
      <c r="A8" s="2" t="s">
        <v>13</v>
      </c>
      <c r="B8" s="3">
        <f>SUM(Conferences!D2:D1001)</f>
        <v>63</v>
      </c>
      <c r="N8" s="3" t="str">
        <f t="array" ref="N8:N116">TOCOL('Papers Relevant'!G2:P1001,1,False)</f>
        <v>Custom (Private)</v>
      </c>
      <c r="P8" s="5" t="str">
        <f>IFERROR(__xludf.DUMMYFUNCTION("UNIQUE(N8:N1001)"),"Custom (Private)")</f>
        <v>Custom (Private)</v>
      </c>
      <c r="Q8" s="3">
        <f t="shared" ref="Q8:Q607" si="1">COUNTIF(N8:N1001, P8)</f>
        <v>17</v>
      </c>
      <c r="S8" s="3" t="str">
        <f>IFERROR(__xludf.DUMMYFUNCTION("FILTER(P8:Q1001, Q8:Q1001 &gt; 0)"),"Custom (Private)")</f>
        <v>Custom (Private)</v>
      </c>
      <c r="T8" s="3">
        <f>IFERROR(__xludf.DUMMYFUNCTION("""COMPUTED_VALUE"""),17.0)</f>
        <v>17</v>
      </c>
      <c r="V8" s="3" t="s">
        <v>14</v>
      </c>
      <c r="W8" s="3">
        <v>17.0</v>
      </c>
    </row>
    <row r="9">
      <c r="N9" s="3" t="s">
        <v>15</v>
      </c>
      <c r="P9" s="3" t="str">
        <f>IFERROR(__xludf.DUMMYFUNCTION("""COMPUTED_VALUE"""),"IoT host-based ID")</f>
        <v>IoT host-based ID</v>
      </c>
      <c r="Q9" s="3">
        <f t="shared" si="1"/>
        <v>1</v>
      </c>
      <c r="S9" s="3" t="str">
        <f>IFERROR(__xludf.DUMMYFUNCTION("""COMPUTED_VALUE"""),"IoT host-based ID")</f>
        <v>IoT host-based ID</v>
      </c>
      <c r="T9" s="3">
        <f>IFERROR(__xludf.DUMMYFUNCTION("""COMPUTED_VALUE"""),1.0)</f>
        <v>1</v>
      </c>
      <c r="V9" s="3" t="s">
        <v>16</v>
      </c>
      <c r="W9" s="3">
        <v>11.0</v>
      </c>
    </row>
    <row r="10">
      <c r="A10" s="1" t="s">
        <v>17</v>
      </c>
      <c r="E10" s="1" t="s">
        <v>18</v>
      </c>
      <c r="N10" s="3" t="s">
        <v>19</v>
      </c>
      <c r="P10" s="3" t="str">
        <f>IFERROR(__xludf.DUMMYFUNCTION("""COMPUTED_VALUE"""),"IoT Malware")</f>
        <v>IoT Malware</v>
      </c>
      <c r="Q10" s="3">
        <f t="shared" si="1"/>
        <v>1</v>
      </c>
      <c r="S10" s="3" t="str">
        <f>IFERROR(__xludf.DUMMYFUNCTION("""COMPUTED_VALUE"""),"IoT Malware")</f>
        <v>IoT Malware</v>
      </c>
      <c r="T10" s="3">
        <f>IFERROR(__xludf.DUMMYFUNCTION("""COMPUTED_VALUE"""),1.0)</f>
        <v>1</v>
      </c>
      <c r="V10" s="3" t="s">
        <v>20</v>
      </c>
      <c r="W10" s="3">
        <v>7.0</v>
      </c>
    </row>
    <row r="11">
      <c r="N11" s="3" t="s">
        <v>21</v>
      </c>
      <c r="P11" s="3" t="str">
        <f>IFERROR(__xludf.DUMMYFUNCTION("""COMPUTED_VALUE"""),"BoT-IoT")</f>
        <v>BoT-IoT</v>
      </c>
      <c r="Q11" s="3">
        <f t="shared" si="1"/>
        <v>2</v>
      </c>
      <c r="S11" s="3" t="str">
        <f>IFERROR(__xludf.DUMMYFUNCTION("""COMPUTED_VALUE"""),"BoT-IoT")</f>
        <v>BoT-IoT</v>
      </c>
      <c r="T11" s="3">
        <f>IFERROR(__xludf.DUMMYFUNCTION("""COMPUTED_VALUE"""),2.0)</f>
        <v>2</v>
      </c>
      <c r="V11" s="3" t="s">
        <v>22</v>
      </c>
      <c r="W11" s="3">
        <v>7.0</v>
      </c>
    </row>
    <row r="12">
      <c r="A12" s="6" t="s">
        <v>23</v>
      </c>
      <c r="B12" s="6" t="s">
        <v>6</v>
      </c>
      <c r="E12" s="6" t="s">
        <v>23</v>
      </c>
      <c r="F12" s="6" t="s">
        <v>24</v>
      </c>
      <c r="G12" s="6" t="s">
        <v>25</v>
      </c>
      <c r="H12" s="6" t="s">
        <v>26</v>
      </c>
      <c r="N12" s="3" t="s">
        <v>22</v>
      </c>
      <c r="P12" s="3" t="str">
        <f>IFERROR(__xludf.DUMMYFUNCTION("""COMPUTED_VALUE"""),"Kitsune")</f>
        <v>Kitsune</v>
      </c>
      <c r="Q12" s="3">
        <f t="shared" si="1"/>
        <v>7</v>
      </c>
      <c r="S12" s="3" t="str">
        <f>IFERROR(__xludf.DUMMYFUNCTION("""COMPUTED_VALUE"""),"Kitsune")</f>
        <v>Kitsune</v>
      </c>
      <c r="T12" s="3">
        <f>IFERROR(__xludf.DUMMYFUNCTION("""COMPUTED_VALUE"""),7.0)</f>
        <v>7</v>
      </c>
      <c r="V12" s="3" t="s">
        <v>27</v>
      </c>
      <c r="W12" s="3">
        <v>6.0</v>
      </c>
    </row>
    <row r="13">
      <c r="A13" s="3" t="str">
        <f t="array" ref="A13:B1006">SORT(S8:T1001, 2, False, 1, True)</f>
        <v>Custom (Private)</v>
      </c>
      <c r="B13" s="3">
        <v>17.0</v>
      </c>
      <c r="E13" s="2" t="s">
        <v>28</v>
      </c>
      <c r="F13" s="3">
        <f>VLOOKUP("Custom (Private)", A12:B1001, 2, False) + VLOOKUP("Custom (Public)", A12:B1001, 2, False)</f>
        <v>23</v>
      </c>
      <c r="G13" s="3">
        <f>VLOOKUP("Custom (Private)", A12:B1001, 2, False)</f>
        <v>17</v>
      </c>
      <c r="H13" s="2" t="s">
        <v>29</v>
      </c>
      <c r="N13" s="3" t="s">
        <v>30</v>
      </c>
      <c r="P13" s="3" t="str">
        <f>IFERROR(__xludf.DUMMYFUNCTION("""COMPUTED_VALUE"""),"ETF IoT Botnet")</f>
        <v>ETF IoT Botnet</v>
      </c>
      <c r="Q13" s="3">
        <f t="shared" si="1"/>
        <v>1</v>
      </c>
      <c r="S13" s="3" t="str">
        <f>IFERROR(__xludf.DUMMYFUNCTION("""COMPUTED_VALUE"""),"ETF IoT Botnet")</f>
        <v>ETF IoT Botnet</v>
      </c>
      <c r="T13" s="3">
        <f>IFERROR(__xludf.DUMMYFUNCTION("""COMPUTED_VALUE"""),1.0)</f>
        <v>1</v>
      </c>
      <c r="V13" s="3" t="s">
        <v>31</v>
      </c>
      <c r="W13" s="3">
        <v>6.0</v>
      </c>
    </row>
    <row r="14">
      <c r="A14" s="3" t="s">
        <v>16</v>
      </c>
      <c r="B14" s="3">
        <v>11.0</v>
      </c>
      <c r="E14" s="3" t="s">
        <v>16</v>
      </c>
      <c r="F14" s="3">
        <f>VLOOKUP("CIC-IDS2017", A12:B1001, 2, False) + VLOOKUP("Improved CIC-IDS2017", A12:B1001, 2, False) + VLOOKUP("NetML CIC-IDS2017", A12:B1001, 2, False)</f>
        <v>13</v>
      </c>
      <c r="G14" s="3">
        <f>VLOOKUP("Improved CIC-IDS2017", A12:B1001, 2, False) + VLOOKUP("NetML CIC-IDS2017", A12:B1001, 2, False)</f>
        <v>2</v>
      </c>
      <c r="H14" s="2" t="s">
        <v>32</v>
      </c>
      <c r="N14" s="3" t="s">
        <v>14</v>
      </c>
      <c r="P14" s="3" t="str">
        <f>IFERROR(__xludf.DUMMYFUNCTION("""COMPUTED_VALUE"""),"Custom (Public)")</f>
        <v>Custom (Public)</v>
      </c>
      <c r="Q14" s="3">
        <f t="shared" si="1"/>
        <v>6</v>
      </c>
      <c r="S14" s="3" t="str">
        <f>IFERROR(__xludf.DUMMYFUNCTION("""COMPUTED_VALUE"""),"Custom (Public)")</f>
        <v>Custom (Public)</v>
      </c>
      <c r="T14" s="3">
        <f>IFERROR(__xludf.DUMMYFUNCTION("""COMPUTED_VALUE"""),6.0)</f>
        <v>6</v>
      </c>
      <c r="V14" s="3" t="s">
        <v>33</v>
      </c>
      <c r="W14" s="3">
        <v>6.0</v>
      </c>
    </row>
    <row r="15">
      <c r="A15" s="3" t="s">
        <v>20</v>
      </c>
      <c r="B15" s="3">
        <v>7.0</v>
      </c>
      <c r="E15" s="3" t="s">
        <v>20</v>
      </c>
      <c r="F15" s="3">
        <f t="shared" ref="F15:F16" si="2">VLOOKUP(E15, A12:B1001, 2, False)</f>
        <v>7</v>
      </c>
      <c r="G15" s="2">
        <v>0.0</v>
      </c>
      <c r="N15" s="3" t="s">
        <v>14</v>
      </c>
      <c r="P15" s="3" t="str">
        <f>IFERROR(__xludf.DUMMYFUNCTION("""COMPUTED_VALUE"""),"IoT23")</f>
        <v>IoT23</v>
      </c>
      <c r="Q15" s="3">
        <f t="shared" si="1"/>
        <v>1</v>
      </c>
      <c r="S15" s="3" t="str">
        <f>IFERROR(__xludf.DUMMYFUNCTION("""COMPUTED_VALUE"""),"IoT23")</f>
        <v>IoT23</v>
      </c>
      <c r="T15" s="3">
        <f>IFERROR(__xludf.DUMMYFUNCTION("""COMPUTED_VALUE"""),1.0)</f>
        <v>1</v>
      </c>
      <c r="V15" s="3" t="s">
        <v>34</v>
      </c>
      <c r="W15" s="3">
        <v>5.0</v>
      </c>
    </row>
    <row r="16">
      <c r="A16" s="3" t="s">
        <v>22</v>
      </c>
      <c r="B16" s="3">
        <v>7.0</v>
      </c>
      <c r="E16" s="3" t="s">
        <v>22</v>
      </c>
      <c r="F16" s="3">
        <f t="shared" si="2"/>
        <v>7</v>
      </c>
      <c r="G16" s="2">
        <v>0.0</v>
      </c>
      <c r="N16" s="3" t="s">
        <v>27</v>
      </c>
      <c r="P16" s="3" t="str">
        <f>IFERROR(__xludf.DUMMYFUNCTION("""COMPUTED_VALUE"""),"CIC-IDS2017")</f>
        <v>CIC-IDS2017</v>
      </c>
      <c r="Q16" s="3">
        <f t="shared" si="1"/>
        <v>11</v>
      </c>
      <c r="S16" s="3" t="str">
        <f>IFERROR(__xludf.DUMMYFUNCTION("""COMPUTED_VALUE"""),"CIC-IDS2017")</f>
        <v>CIC-IDS2017</v>
      </c>
      <c r="T16" s="3">
        <f>IFERROR(__xludf.DUMMYFUNCTION("""COMPUTED_VALUE"""),11.0)</f>
        <v>11</v>
      </c>
      <c r="V16" s="3" t="s">
        <v>35</v>
      </c>
      <c r="W16" s="3">
        <v>3.0</v>
      </c>
    </row>
    <row r="17">
      <c r="A17" s="3" t="s">
        <v>27</v>
      </c>
      <c r="B17" s="3">
        <v>6.0</v>
      </c>
      <c r="E17" s="3" t="s">
        <v>33</v>
      </c>
      <c r="F17" s="3">
        <f>VLOOKUP("UNSW-NB15", A12:B1001, 2, False) + VLOOKUP("NF-UNSW-NB15", A12:B1001, 2, False)</f>
        <v>7</v>
      </c>
      <c r="G17" s="3">
        <f>VLOOKUP("NF-UNSW-NB15", A12:B1001, 2, False)</f>
        <v>1</v>
      </c>
      <c r="H17" s="2" t="s">
        <v>32</v>
      </c>
      <c r="N17" s="3" t="s">
        <v>36</v>
      </c>
      <c r="P17" s="3" t="str">
        <f>IFERROR(__xludf.DUMMYFUNCTION("""COMPUTED_VALUE"""),"CIC-DoS2017")</f>
        <v>CIC-DoS2017</v>
      </c>
      <c r="Q17" s="3">
        <f t="shared" si="1"/>
        <v>2</v>
      </c>
      <c r="S17" s="3" t="str">
        <f>IFERROR(__xludf.DUMMYFUNCTION("""COMPUTED_VALUE"""),"CIC-DoS2017")</f>
        <v>CIC-DoS2017</v>
      </c>
      <c r="T17" s="3">
        <f>IFERROR(__xludf.DUMMYFUNCTION("""COMPUTED_VALUE"""),2.0)</f>
        <v>2</v>
      </c>
      <c r="V17" s="3" t="s">
        <v>37</v>
      </c>
      <c r="W17" s="3">
        <v>3.0</v>
      </c>
    </row>
    <row r="18">
      <c r="A18" s="3" t="s">
        <v>31</v>
      </c>
      <c r="B18" s="3">
        <v>6.0</v>
      </c>
      <c r="E18" s="3" t="s">
        <v>34</v>
      </c>
      <c r="F18" s="3">
        <f>VLOOKUP(E18, A12:B1001, 2, False)</f>
        <v>5</v>
      </c>
      <c r="G18" s="2">
        <v>0.0</v>
      </c>
      <c r="N18" s="3" t="s">
        <v>16</v>
      </c>
      <c r="P18" s="3" t="str">
        <f>IFERROR(__xludf.DUMMYFUNCTION("""COMPUTED_VALUE"""),"NSL-KDD")</f>
        <v>NSL-KDD</v>
      </c>
      <c r="Q18" s="3">
        <f t="shared" si="1"/>
        <v>3</v>
      </c>
      <c r="S18" s="3" t="str">
        <f>IFERROR(__xludf.DUMMYFUNCTION("""COMPUTED_VALUE"""),"NSL-KDD")</f>
        <v>NSL-KDD</v>
      </c>
      <c r="T18" s="3">
        <f>IFERROR(__xludf.DUMMYFUNCTION("""COMPUTED_VALUE"""),3.0)</f>
        <v>3</v>
      </c>
      <c r="V18" s="3" t="s">
        <v>21</v>
      </c>
      <c r="W18" s="3">
        <v>2.0</v>
      </c>
    </row>
    <row r="19">
      <c r="A19" s="3" t="s">
        <v>33</v>
      </c>
      <c r="B19" s="3">
        <v>6.0</v>
      </c>
      <c r="E19" s="3" t="s">
        <v>35</v>
      </c>
      <c r="F19" s="3">
        <f>VLOOKUP(E19, A12:B1001, 2, False)</f>
        <v>3</v>
      </c>
      <c r="G19" s="2">
        <v>0.0</v>
      </c>
      <c r="N19" s="3" t="s">
        <v>14</v>
      </c>
      <c r="P19" s="3" t="str">
        <f>IFERROR(__xludf.DUMMYFUNCTION("""COMPUTED_VALUE"""),"DARPA 2009")</f>
        <v>DARPA 2009</v>
      </c>
      <c r="Q19" s="3">
        <f t="shared" si="1"/>
        <v>1</v>
      </c>
      <c r="S19" s="3" t="str">
        <f>IFERROR(__xludf.DUMMYFUNCTION("""COMPUTED_VALUE"""),"DARPA 2009")</f>
        <v>DARPA 2009</v>
      </c>
      <c r="T19" s="3">
        <f>IFERROR(__xludf.DUMMYFUNCTION("""COMPUTED_VALUE"""),1.0)</f>
        <v>1</v>
      </c>
      <c r="V19" s="3" t="s">
        <v>38</v>
      </c>
      <c r="W19" s="3">
        <v>2.0</v>
      </c>
    </row>
    <row r="20">
      <c r="A20" s="3" t="s">
        <v>34</v>
      </c>
      <c r="B20" s="3">
        <v>5.0</v>
      </c>
      <c r="E20" s="3" t="s">
        <v>37</v>
      </c>
      <c r="F20" s="3">
        <f t="shared" ref="F20:F22" si="3">VLOOKUP(E20, A12:B1001, 2, False)</f>
        <v>3</v>
      </c>
      <c r="G20" s="2">
        <v>0.0</v>
      </c>
      <c r="N20" s="3" t="s">
        <v>22</v>
      </c>
      <c r="P20" s="3" t="str">
        <f>IFERROR(__xludf.DUMMYFUNCTION("""COMPUTED_VALUE"""),"MACCDC")</f>
        <v>MACCDC</v>
      </c>
      <c r="Q20" s="3">
        <f t="shared" si="1"/>
        <v>2</v>
      </c>
      <c r="S20" s="3" t="str">
        <f>IFERROR(__xludf.DUMMYFUNCTION("""COMPUTED_VALUE"""),"MACCDC")</f>
        <v>MACCDC</v>
      </c>
      <c r="T20" s="3">
        <f>IFERROR(__xludf.DUMMYFUNCTION("""COMPUTED_VALUE"""),2.0)</f>
        <v>2</v>
      </c>
      <c r="V20" s="3" t="s">
        <v>39</v>
      </c>
      <c r="W20" s="3">
        <v>2.0</v>
      </c>
    </row>
    <row r="21">
      <c r="A21" s="3" t="s">
        <v>35</v>
      </c>
      <c r="B21" s="3">
        <v>3.0</v>
      </c>
      <c r="E21" s="3" t="s">
        <v>21</v>
      </c>
      <c r="F21" s="3">
        <f t="shared" si="3"/>
        <v>2</v>
      </c>
      <c r="G21" s="2">
        <v>0.0</v>
      </c>
      <c r="N21" s="3" t="s">
        <v>39</v>
      </c>
      <c r="P21" s="3" t="str">
        <f>IFERROR(__xludf.DUMMYFUNCTION("""COMPUTED_VALUE"""),"CIC-DDoS2019")</f>
        <v>CIC-DDoS2019</v>
      </c>
      <c r="Q21" s="3">
        <f t="shared" si="1"/>
        <v>3</v>
      </c>
      <c r="S21" s="3" t="str">
        <f>IFERROR(__xludf.DUMMYFUNCTION("""COMPUTED_VALUE"""),"CIC-DDoS2019")</f>
        <v>CIC-DDoS2019</v>
      </c>
      <c r="T21" s="3">
        <f>IFERROR(__xludf.DUMMYFUNCTION("""COMPUTED_VALUE"""),3.0)</f>
        <v>3</v>
      </c>
      <c r="V21" s="3" t="s">
        <v>40</v>
      </c>
      <c r="W21" s="3">
        <v>2.0</v>
      </c>
    </row>
    <row r="22">
      <c r="A22" s="3" t="s">
        <v>37</v>
      </c>
      <c r="B22" s="3">
        <v>3.0</v>
      </c>
      <c r="E22" s="3" t="s">
        <v>38</v>
      </c>
      <c r="F22" s="3">
        <f t="shared" si="3"/>
        <v>2</v>
      </c>
      <c r="G22" s="2">
        <v>0.0</v>
      </c>
      <c r="N22" s="3" t="s">
        <v>37</v>
      </c>
      <c r="P22" s="3" t="str">
        <f>IFERROR(__xludf.DUMMYFUNCTION("""COMPUTED_VALUE"""),"Other")</f>
        <v>Other</v>
      </c>
      <c r="Q22" s="3">
        <f t="shared" si="1"/>
        <v>6</v>
      </c>
      <c r="S22" s="3" t="str">
        <f>IFERROR(__xludf.DUMMYFUNCTION("""COMPUTED_VALUE"""),"Other")</f>
        <v>Other</v>
      </c>
      <c r="T22" s="3">
        <f>IFERROR(__xludf.DUMMYFUNCTION("""COMPUTED_VALUE"""),6.0)</f>
        <v>6</v>
      </c>
      <c r="V22" s="3" t="s">
        <v>41</v>
      </c>
      <c r="W22" s="3">
        <v>2.0</v>
      </c>
    </row>
    <row r="23">
      <c r="A23" s="3" t="s">
        <v>21</v>
      </c>
      <c r="B23" s="3">
        <v>2.0</v>
      </c>
      <c r="E23" s="2" t="s">
        <v>42</v>
      </c>
      <c r="F23" s="3">
        <f>VLOOKUP(E23, A13:B1001, 2, False)</f>
        <v>2</v>
      </c>
      <c r="G23" s="2">
        <v>0.0</v>
      </c>
      <c r="N23" s="3" t="s">
        <v>43</v>
      </c>
      <c r="P23" s="3" t="str">
        <f>IFERROR(__xludf.DUMMYFUNCTION("""COMPUTED_VALUE"""),"UNSW-IoT")</f>
        <v>UNSW-IoT</v>
      </c>
      <c r="Q23" s="3">
        <f t="shared" si="1"/>
        <v>1</v>
      </c>
      <c r="S23" s="3" t="str">
        <f>IFERROR(__xludf.DUMMYFUNCTION("""COMPUTED_VALUE"""),"UNSW-IoT")</f>
        <v>UNSW-IoT</v>
      </c>
      <c r="T23" s="3">
        <f>IFERROR(__xludf.DUMMYFUNCTION("""COMPUTED_VALUE"""),1.0)</f>
        <v>1</v>
      </c>
      <c r="V23" s="3" t="s">
        <v>42</v>
      </c>
      <c r="W23" s="3">
        <v>2.0</v>
      </c>
    </row>
    <row r="24">
      <c r="A24" s="3" t="s">
        <v>38</v>
      </c>
      <c r="B24" s="3">
        <v>2.0</v>
      </c>
      <c r="E24" s="2" t="s">
        <v>44</v>
      </c>
      <c r="F24" s="3">
        <f>VLOOKUP("Botnet", A12:B1001, 2, False) + VLOOKUP("CIDDS-001", A12:B1001, 2, False) + VLOOKUP("CIDDS-002", A12:B1001, 2, False) + VLOOKUP("GTCS", A12:B1001, 2, False) + VLOOKUP("IoT host-based ID", A12:B1001, 2, False) + VLOOKUP("IoT23", A12:B1001, 2, False) + VLOOKUP("ISCX-IDS2012", A12:B1001, 2, False) + VLOOKUP("ISOT Botnet", A12:B1001, 2, False) + VLOOKUP("KDD'99", A12:B1001, 2, False) + VLOOKUP("Kent 2016", A12:B1001, 2, False) + VLOOKUP("Kyoto 2006+", A12:B1001, 2, False) + VLOOKUP("MedBIoT", A12:B1001, 2, False) + VLOOKUP("N-BAIoT", A12:B1001, 2, False) + VLOOKUP("WUSTL-IIoT-2021", A12:B1001, 2, False)</f>
        <v>14</v>
      </c>
      <c r="G24" s="2">
        <v>0.0</v>
      </c>
      <c r="N24" s="3" t="s">
        <v>40</v>
      </c>
      <c r="P24" s="3" t="str">
        <f>IFERROR(__xludf.DUMMYFUNCTION("""COMPUTED_VALUE"""),"NetML IoT")</f>
        <v>NetML IoT</v>
      </c>
      <c r="Q24" s="3">
        <f t="shared" si="1"/>
        <v>1</v>
      </c>
      <c r="S24" s="3" t="str">
        <f>IFERROR(__xludf.DUMMYFUNCTION("""COMPUTED_VALUE"""),"NetML IoT")</f>
        <v>NetML IoT</v>
      </c>
      <c r="T24" s="3">
        <f>IFERROR(__xludf.DUMMYFUNCTION("""COMPUTED_VALUE"""),1.0)</f>
        <v>1</v>
      </c>
      <c r="V24" s="3" t="s">
        <v>45</v>
      </c>
      <c r="W24" s="3">
        <v>1.0</v>
      </c>
    </row>
    <row r="25">
      <c r="A25" s="3" t="s">
        <v>39</v>
      </c>
      <c r="B25" s="3">
        <v>2.0</v>
      </c>
      <c r="E25" s="2" t="s">
        <v>46</v>
      </c>
      <c r="F25" s="3">
        <f>VLOOKUP("Other", A12:B1001, 2, False) + VLOOKUP("CIC-DoS2017", A12:B1001, 2, False) + VLOOKUP("MACCDC", A12:B1001, 2, False) + VLOOKUP("CICInvesAndMal-2019", A12:B1001, 2, False) + VLOOKUP("DARPA 2009", A12:B1001, 2, False) + VLOOKUP("DARPA TC", A12:B1001, 2, False) + VLOOKUP("ETF IoT Botnet", A12:B1001, 2, False) + VLOOKUP("IoT Malware", A12:B1001, 2, False) + VLOOKUP("NetML IoT", A12:B1001, 2, False) + VLOOKUP("UNSW-IoT", A12:B1001, 2, False) + VLOOKUP("WUSTL-EHMS", A12:B1001, 2, False)</f>
        <v>18</v>
      </c>
      <c r="G25" s="2">
        <v>0.0</v>
      </c>
      <c r="N25" s="3" t="s">
        <v>14</v>
      </c>
      <c r="P25" s="3" t="str">
        <f>IFERROR(__xludf.DUMMYFUNCTION("""COMPUTED_VALUE"""),"NetML CIC-IDS2017")</f>
        <v>NetML CIC-IDS2017</v>
      </c>
      <c r="Q25" s="3">
        <f t="shared" si="1"/>
        <v>1</v>
      </c>
      <c r="S25" s="3" t="str">
        <f>IFERROR(__xludf.DUMMYFUNCTION("""COMPUTED_VALUE"""),"NetML CIC-IDS2017")</f>
        <v>NetML CIC-IDS2017</v>
      </c>
      <c r="T25" s="3">
        <f>IFERROR(__xludf.DUMMYFUNCTION("""COMPUTED_VALUE"""),1.0)</f>
        <v>1</v>
      </c>
      <c r="V25" s="3" t="s">
        <v>47</v>
      </c>
      <c r="W25" s="3">
        <v>1.0</v>
      </c>
    </row>
    <row r="26">
      <c r="A26" s="3" t="s">
        <v>40</v>
      </c>
      <c r="B26" s="3">
        <v>2.0</v>
      </c>
      <c r="N26" s="3" t="s">
        <v>16</v>
      </c>
      <c r="P26" s="3" t="str">
        <f>IFERROR(__xludf.DUMMYFUNCTION("""COMPUTED_VALUE"""),"MAWILab")</f>
        <v>MAWILab</v>
      </c>
      <c r="Q26" s="3">
        <f t="shared" si="1"/>
        <v>2</v>
      </c>
      <c r="S26" s="3" t="str">
        <f>IFERROR(__xludf.DUMMYFUNCTION("""COMPUTED_VALUE"""),"MAWILab")</f>
        <v>MAWILab</v>
      </c>
      <c r="T26" s="3">
        <f>IFERROR(__xludf.DUMMYFUNCTION("""COMPUTED_VALUE"""),2.0)</f>
        <v>2</v>
      </c>
      <c r="V26" s="3" t="s">
        <v>48</v>
      </c>
      <c r="W26" s="3">
        <v>1.0</v>
      </c>
    </row>
    <row r="27">
      <c r="A27" s="3" t="s">
        <v>41</v>
      </c>
      <c r="B27" s="3">
        <v>2.0</v>
      </c>
      <c r="N27" s="3" t="s">
        <v>35</v>
      </c>
      <c r="P27" s="3" t="str">
        <f>IFERROR(__xludf.DUMMYFUNCTION("""COMPUTED_VALUE"""),"MAWI (Benign)")</f>
        <v>MAWI (Benign)</v>
      </c>
      <c r="Q27" s="3">
        <f t="shared" si="1"/>
        <v>2</v>
      </c>
      <c r="S27" s="3" t="str">
        <f>IFERROR(__xludf.DUMMYFUNCTION("""COMPUTED_VALUE"""),"MAWI (Benign)")</f>
        <v>MAWI (Benign)</v>
      </c>
      <c r="T27" s="3">
        <f>IFERROR(__xludf.DUMMYFUNCTION("""COMPUTED_VALUE"""),2.0)</f>
        <v>2</v>
      </c>
      <c r="V27" s="3" t="s">
        <v>49</v>
      </c>
      <c r="W27" s="3">
        <v>1.0</v>
      </c>
    </row>
    <row r="28">
      <c r="A28" s="3" t="s">
        <v>42</v>
      </c>
      <c r="B28" s="3">
        <v>2.0</v>
      </c>
      <c r="N28" s="3" t="s">
        <v>22</v>
      </c>
      <c r="P28" s="3" t="str">
        <f>IFERROR(__xludf.DUMMYFUNCTION("""COMPUTED_VALUE"""),"CSE-CIC-IDS2018")</f>
        <v>CSE-CIC-IDS2018</v>
      </c>
      <c r="Q28" s="3">
        <f t="shared" si="1"/>
        <v>5</v>
      </c>
      <c r="S28" s="3" t="str">
        <f>IFERROR(__xludf.DUMMYFUNCTION("""COMPUTED_VALUE"""),"CSE-CIC-IDS2018")</f>
        <v>CSE-CIC-IDS2018</v>
      </c>
      <c r="T28" s="3">
        <f>IFERROR(__xludf.DUMMYFUNCTION("""COMPUTED_VALUE"""),5.0)</f>
        <v>5</v>
      </c>
      <c r="V28" s="3" t="s">
        <v>50</v>
      </c>
      <c r="W28" s="3">
        <v>1.0</v>
      </c>
    </row>
    <row r="29">
      <c r="A29" s="3" t="s">
        <v>45</v>
      </c>
      <c r="B29" s="3">
        <v>1.0</v>
      </c>
      <c r="N29" s="3" t="s">
        <v>31</v>
      </c>
      <c r="P29" s="3" t="str">
        <f>IFERROR(__xludf.DUMMYFUNCTION("""COMPUTED_VALUE"""),"Kyoto 2006+")</f>
        <v>Kyoto 2006+</v>
      </c>
      <c r="Q29" s="3">
        <f t="shared" si="1"/>
        <v>1</v>
      </c>
      <c r="S29" s="3" t="str">
        <f>IFERROR(__xludf.DUMMYFUNCTION("""COMPUTED_VALUE"""),"Kyoto 2006+")</f>
        <v>Kyoto 2006+</v>
      </c>
      <c r="T29" s="3">
        <f>IFERROR(__xludf.DUMMYFUNCTION("""COMPUTED_VALUE"""),1.0)</f>
        <v>1</v>
      </c>
      <c r="V29" s="3" t="s">
        <v>43</v>
      </c>
      <c r="W29" s="3">
        <v>1.0</v>
      </c>
    </row>
    <row r="30">
      <c r="A30" s="3" t="s">
        <v>47</v>
      </c>
      <c r="B30" s="3">
        <v>1.0</v>
      </c>
      <c r="N30" s="3" t="s">
        <v>16</v>
      </c>
      <c r="P30" s="3" t="str">
        <f>IFERROR(__xludf.DUMMYFUNCTION("""COMPUTED_VALUE"""),"UNSW-NB15")</f>
        <v>UNSW-NB15</v>
      </c>
      <c r="Q30" s="3">
        <f t="shared" si="1"/>
        <v>6</v>
      </c>
      <c r="S30" s="3" t="str">
        <f>IFERROR(__xludf.DUMMYFUNCTION("""COMPUTED_VALUE"""),"UNSW-NB15")</f>
        <v>UNSW-NB15</v>
      </c>
      <c r="T30" s="3">
        <f>IFERROR(__xludf.DUMMYFUNCTION("""COMPUTED_VALUE"""),6.0)</f>
        <v>6</v>
      </c>
      <c r="V30" s="3" t="s">
        <v>51</v>
      </c>
      <c r="W30" s="3">
        <v>1.0</v>
      </c>
    </row>
    <row r="31">
      <c r="A31" s="3" t="s">
        <v>48</v>
      </c>
      <c r="B31" s="3">
        <v>1.0</v>
      </c>
      <c r="N31" s="3" t="s">
        <v>52</v>
      </c>
      <c r="P31" s="3" t="str">
        <f>IFERROR(__xludf.DUMMYFUNCTION("""COMPUTED_VALUE"""),"CAIDA (benign)")</f>
        <v>CAIDA (benign)</v>
      </c>
      <c r="Q31" s="3">
        <f t="shared" si="1"/>
        <v>1</v>
      </c>
      <c r="S31" s="3" t="str">
        <f>IFERROR(__xludf.DUMMYFUNCTION("""COMPUTED_VALUE"""),"CAIDA (benign)")</f>
        <v>CAIDA (benign)</v>
      </c>
      <c r="T31" s="3">
        <f>IFERROR(__xludf.DUMMYFUNCTION("""COMPUTED_VALUE"""),1.0)</f>
        <v>1</v>
      </c>
      <c r="V31" s="3" t="s">
        <v>30</v>
      </c>
      <c r="W31" s="3">
        <v>1.0</v>
      </c>
    </row>
    <row r="32">
      <c r="A32" s="3" t="s">
        <v>49</v>
      </c>
      <c r="B32" s="3">
        <v>1.0</v>
      </c>
      <c r="N32" s="3" t="s">
        <v>22</v>
      </c>
      <c r="P32" s="3" t="str">
        <f>IFERROR(__xludf.DUMMYFUNCTION("""COMPUTED_VALUE"""),"KDD'99")</f>
        <v>KDD'99</v>
      </c>
      <c r="Q32" s="3">
        <f t="shared" si="1"/>
        <v>1</v>
      </c>
      <c r="S32" s="3" t="str">
        <f>IFERROR(__xludf.DUMMYFUNCTION("""COMPUTED_VALUE"""),"KDD'99")</f>
        <v>KDD'99</v>
      </c>
      <c r="T32" s="3">
        <f>IFERROR(__xludf.DUMMYFUNCTION("""COMPUTED_VALUE"""),1.0)</f>
        <v>1</v>
      </c>
      <c r="V32" s="3" t="s">
        <v>53</v>
      </c>
      <c r="W32" s="3">
        <v>1.0</v>
      </c>
    </row>
    <row r="33">
      <c r="A33" s="3" t="s">
        <v>50</v>
      </c>
      <c r="B33" s="3">
        <v>1.0</v>
      </c>
      <c r="N33" s="3" t="s">
        <v>31</v>
      </c>
      <c r="P33" s="3" t="str">
        <f>IFERROR(__xludf.DUMMYFUNCTION("""COMPUTED_VALUE"""),"WUSTL-EHMS")</f>
        <v>WUSTL-EHMS</v>
      </c>
      <c r="Q33" s="3">
        <f t="shared" si="1"/>
        <v>1</v>
      </c>
      <c r="S33" s="3" t="str">
        <f>IFERROR(__xludf.DUMMYFUNCTION("""COMPUTED_VALUE"""),"WUSTL-EHMS")</f>
        <v>WUSTL-EHMS</v>
      </c>
      <c r="T33" s="3">
        <f>IFERROR(__xludf.DUMMYFUNCTION("""COMPUTED_VALUE"""),1.0)</f>
        <v>1</v>
      </c>
      <c r="V33" s="3" t="s">
        <v>54</v>
      </c>
      <c r="W33" s="3">
        <v>1.0</v>
      </c>
    </row>
    <row r="34">
      <c r="A34" s="3" t="s">
        <v>43</v>
      </c>
      <c r="B34" s="3">
        <v>1.0</v>
      </c>
      <c r="N34" s="3" t="s">
        <v>16</v>
      </c>
      <c r="P34" s="3" t="str">
        <f>IFERROR(__xludf.DUMMYFUNCTION("""COMPUTED_VALUE"""),"WUSTL-IIoT-2021")</f>
        <v>WUSTL-IIoT-2021</v>
      </c>
      <c r="Q34" s="3">
        <f t="shared" si="1"/>
        <v>1</v>
      </c>
      <c r="S34" s="3" t="str">
        <f>IFERROR(__xludf.DUMMYFUNCTION("""COMPUTED_VALUE"""),"WUSTL-IIoT-2021")</f>
        <v>WUSTL-IIoT-2021</v>
      </c>
      <c r="T34" s="3">
        <f>IFERROR(__xludf.DUMMYFUNCTION("""COMPUTED_VALUE"""),1.0)</f>
        <v>1</v>
      </c>
      <c r="V34" s="3" t="s">
        <v>15</v>
      </c>
      <c r="W34" s="3">
        <v>1.0</v>
      </c>
    </row>
    <row r="35">
      <c r="A35" s="3" t="s">
        <v>51</v>
      </c>
      <c r="B35" s="3">
        <v>1.0</v>
      </c>
      <c r="N35" s="3" t="s">
        <v>22</v>
      </c>
      <c r="P35" s="3" t="str">
        <f>IFERROR(__xludf.DUMMYFUNCTION("""COMPUTED_VALUE"""),"CTU-13")</f>
        <v>CTU-13</v>
      </c>
      <c r="Q35" s="3">
        <f t="shared" si="1"/>
        <v>7</v>
      </c>
      <c r="S35" s="3" t="str">
        <f>IFERROR(__xludf.DUMMYFUNCTION("""COMPUTED_VALUE"""),"CTU-13")</f>
        <v>CTU-13</v>
      </c>
      <c r="T35" s="3">
        <f>IFERROR(__xludf.DUMMYFUNCTION("""COMPUTED_VALUE"""),7.0)</f>
        <v>7</v>
      </c>
      <c r="V35" s="3" t="s">
        <v>19</v>
      </c>
      <c r="W35" s="3">
        <v>1.0</v>
      </c>
    </row>
    <row r="36">
      <c r="A36" s="3" t="s">
        <v>30</v>
      </c>
      <c r="B36" s="3">
        <v>1.0</v>
      </c>
      <c r="N36" s="3" t="s">
        <v>16</v>
      </c>
      <c r="P36" s="3" t="str">
        <f>IFERROR(__xludf.DUMMYFUNCTION("""COMPUTED_VALUE"""),"CAIDA DDoS Attack 2007")</f>
        <v>CAIDA DDoS Attack 2007</v>
      </c>
      <c r="Q36" s="3">
        <f t="shared" si="1"/>
        <v>2</v>
      </c>
      <c r="S36" s="3" t="str">
        <f>IFERROR(__xludf.DUMMYFUNCTION("""COMPUTED_VALUE"""),"CAIDA DDoS Attack 2007")</f>
        <v>CAIDA DDoS Attack 2007</v>
      </c>
      <c r="T36" s="3">
        <f>IFERROR(__xludf.DUMMYFUNCTION("""COMPUTED_VALUE"""),2.0)</f>
        <v>2</v>
      </c>
      <c r="V36" s="3" t="s">
        <v>36</v>
      </c>
      <c r="W36" s="3">
        <v>1.0</v>
      </c>
    </row>
    <row r="37">
      <c r="A37" s="3" t="s">
        <v>53</v>
      </c>
      <c r="B37" s="3">
        <v>1.0</v>
      </c>
      <c r="N37" s="3" t="s">
        <v>55</v>
      </c>
      <c r="P37" s="3" t="str">
        <f>IFERROR(__xludf.DUMMYFUNCTION("""COMPUTED_VALUE"""),"Botnet")</f>
        <v>Botnet</v>
      </c>
      <c r="Q37" s="3">
        <f t="shared" si="1"/>
        <v>1</v>
      </c>
      <c r="S37" s="3" t="str">
        <f>IFERROR(__xludf.DUMMYFUNCTION("""COMPUTED_VALUE"""),"Botnet")</f>
        <v>Botnet</v>
      </c>
      <c r="T37" s="3">
        <f>IFERROR(__xludf.DUMMYFUNCTION("""COMPUTED_VALUE"""),1.0)</f>
        <v>1</v>
      </c>
      <c r="V37" s="3" t="s">
        <v>56</v>
      </c>
      <c r="W37" s="3">
        <v>1.0</v>
      </c>
    </row>
    <row r="38">
      <c r="A38" s="3" t="s">
        <v>54</v>
      </c>
      <c r="B38" s="3">
        <v>1.0</v>
      </c>
      <c r="N38" s="3" t="s">
        <v>57</v>
      </c>
      <c r="P38" s="3" t="str">
        <f>IFERROR(__xludf.DUMMYFUNCTION("""COMPUTED_VALUE"""),"MedBIoT")</f>
        <v>MedBIoT</v>
      </c>
      <c r="Q38" s="3">
        <f t="shared" si="1"/>
        <v>1</v>
      </c>
      <c r="S38" s="3" t="str">
        <f>IFERROR(__xludf.DUMMYFUNCTION("""COMPUTED_VALUE"""),"MedBIoT")</f>
        <v>MedBIoT</v>
      </c>
      <c r="T38" s="3">
        <f>IFERROR(__xludf.DUMMYFUNCTION("""COMPUTED_VALUE"""),1.0)</f>
        <v>1</v>
      </c>
      <c r="V38" s="3" t="s">
        <v>58</v>
      </c>
      <c r="W38" s="3">
        <v>1.0</v>
      </c>
    </row>
    <row r="39">
      <c r="A39" s="3" t="s">
        <v>15</v>
      </c>
      <c r="B39" s="3">
        <v>1.0</v>
      </c>
      <c r="N39" s="3" t="s">
        <v>27</v>
      </c>
      <c r="P39" s="3" t="str">
        <f>IFERROR(__xludf.DUMMYFUNCTION("""COMPUTED_VALUE"""),"NF-UNSW-NB15")</f>
        <v>NF-UNSW-NB15</v>
      </c>
      <c r="Q39" s="3">
        <f t="shared" si="1"/>
        <v>1</v>
      </c>
      <c r="S39" s="3" t="str">
        <f>IFERROR(__xludf.DUMMYFUNCTION("""COMPUTED_VALUE"""),"NF-UNSW-NB15")</f>
        <v>NF-UNSW-NB15</v>
      </c>
      <c r="T39" s="3">
        <f>IFERROR(__xludf.DUMMYFUNCTION("""COMPUTED_VALUE"""),1.0)</f>
        <v>1</v>
      </c>
      <c r="V39" s="3" t="s">
        <v>59</v>
      </c>
      <c r="W39" s="3">
        <v>1.0</v>
      </c>
    </row>
    <row r="40">
      <c r="A40" s="3" t="s">
        <v>19</v>
      </c>
      <c r="B40" s="3">
        <v>1.0</v>
      </c>
      <c r="N40" s="3" t="s">
        <v>42</v>
      </c>
      <c r="P40" s="3" t="str">
        <f>IFERROR(__xludf.DUMMYFUNCTION("""COMPUTED_VALUE"""),"GTCS")</f>
        <v>GTCS</v>
      </c>
      <c r="Q40" s="3">
        <f t="shared" si="1"/>
        <v>1</v>
      </c>
      <c r="S40" s="3" t="str">
        <f>IFERROR(__xludf.DUMMYFUNCTION("""COMPUTED_VALUE"""),"GTCS")</f>
        <v>GTCS</v>
      </c>
      <c r="T40" s="3">
        <f>IFERROR(__xludf.DUMMYFUNCTION("""COMPUTED_VALUE"""),1.0)</f>
        <v>1</v>
      </c>
      <c r="V40" s="3" t="s">
        <v>60</v>
      </c>
      <c r="W40" s="3">
        <v>1.0</v>
      </c>
    </row>
    <row r="41">
      <c r="A41" s="3" t="s">
        <v>36</v>
      </c>
      <c r="B41" s="3">
        <v>1.0</v>
      </c>
      <c r="N41" s="3" t="s">
        <v>22</v>
      </c>
      <c r="P41" s="3" t="str">
        <f>IFERROR(__xludf.DUMMYFUNCTION("""COMPUTED_VALUE"""),"DARPA TC")</f>
        <v>DARPA TC</v>
      </c>
      <c r="Q41" s="3">
        <f t="shared" si="1"/>
        <v>1</v>
      </c>
      <c r="S41" s="3" t="str">
        <f>IFERROR(__xludf.DUMMYFUNCTION("""COMPUTED_VALUE"""),"DARPA TC")</f>
        <v>DARPA TC</v>
      </c>
      <c r="T41" s="3">
        <f>IFERROR(__xludf.DUMMYFUNCTION("""COMPUTED_VALUE"""),1.0)</f>
        <v>1</v>
      </c>
      <c r="V41" s="3" t="s">
        <v>61</v>
      </c>
      <c r="W41" s="3">
        <v>1.0</v>
      </c>
    </row>
    <row r="42">
      <c r="A42" s="3" t="s">
        <v>56</v>
      </c>
      <c r="B42" s="3">
        <v>1.0</v>
      </c>
      <c r="N42" s="3" t="s">
        <v>41</v>
      </c>
      <c r="P42" s="3" t="str">
        <f>IFERROR(__xludf.DUMMYFUNCTION("""COMPUTED_VALUE"""),"Improved CIC-IDS2017")</f>
        <v>Improved CIC-IDS2017</v>
      </c>
      <c r="Q42" s="3">
        <f t="shared" si="1"/>
        <v>1</v>
      </c>
      <c r="S42" s="3" t="str">
        <f>IFERROR(__xludf.DUMMYFUNCTION("""COMPUTED_VALUE"""),"Improved CIC-IDS2017")</f>
        <v>Improved CIC-IDS2017</v>
      </c>
      <c r="T42" s="3">
        <f>IFERROR(__xludf.DUMMYFUNCTION("""COMPUTED_VALUE"""),1.0)</f>
        <v>1</v>
      </c>
      <c r="V42" s="3" t="s">
        <v>62</v>
      </c>
      <c r="W42" s="3">
        <v>1.0</v>
      </c>
    </row>
    <row r="43">
      <c r="A43" s="3" t="s">
        <v>58</v>
      </c>
      <c r="B43" s="3">
        <v>1.0</v>
      </c>
      <c r="N43" s="3" t="s">
        <v>34</v>
      </c>
      <c r="P43" s="3" t="str">
        <f>IFERROR(__xludf.DUMMYFUNCTION("""COMPUTED_VALUE"""),"N-BaIoT")</f>
        <v>N-BaIoT</v>
      </c>
      <c r="Q43" s="3">
        <f t="shared" si="1"/>
        <v>1</v>
      </c>
      <c r="S43" s="3" t="str">
        <f>IFERROR(__xludf.DUMMYFUNCTION("""COMPUTED_VALUE"""),"N-BaIoT")</f>
        <v>N-BaIoT</v>
      </c>
      <c r="T43" s="3">
        <f>IFERROR(__xludf.DUMMYFUNCTION("""COMPUTED_VALUE"""),1.0)</f>
        <v>1</v>
      </c>
      <c r="V43" s="3" t="s">
        <v>63</v>
      </c>
      <c r="W43" s="3">
        <v>1.0</v>
      </c>
    </row>
    <row r="44">
      <c r="A44" s="3" t="s">
        <v>59</v>
      </c>
      <c r="B44" s="3">
        <v>1.0</v>
      </c>
      <c r="N44" s="3" t="s">
        <v>14</v>
      </c>
      <c r="P44" s="3" t="str">
        <f>IFERROR(__xludf.DUMMYFUNCTION("""COMPUTED_VALUE"""),"CICInvesAndMal-2019")</f>
        <v>CICInvesAndMal-2019</v>
      </c>
      <c r="Q44" s="3">
        <f t="shared" si="1"/>
        <v>1</v>
      </c>
      <c r="S44" s="3" t="str">
        <f>IFERROR(__xludf.DUMMYFUNCTION("""COMPUTED_VALUE"""),"CICInvesAndMal-2019")</f>
        <v>CICInvesAndMal-2019</v>
      </c>
      <c r="T44" s="3">
        <f>IFERROR(__xludf.DUMMYFUNCTION("""COMPUTED_VALUE"""),1.0)</f>
        <v>1</v>
      </c>
      <c r="V44" s="3" t="s">
        <v>57</v>
      </c>
      <c r="W44" s="3">
        <v>1.0</v>
      </c>
    </row>
    <row r="45">
      <c r="A45" s="3" t="s">
        <v>60</v>
      </c>
      <c r="B45" s="3">
        <v>1.0</v>
      </c>
      <c r="N45" s="3" t="s">
        <v>61</v>
      </c>
      <c r="P45" s="3" t="str">
        <f>IFERROR(__xludf.DUMMYFUNCTION("""COMPUTED_VALUE"""),"ISOT Botnet")</f>
        <v>ISOT Botnet</v>
      </c>
      <c r="Q45" s="3">
        <f t="shared" si="1"/>
        <v>1</v>
      </c>
      <c r="S45" s="3" t="str">
        <f>IFERROR(__xludf.DUMMYFUNCTION("""COMPUTED_VALUE"""),"ISOT Botnet")</f>
        <v>ISOT Botnet</v>
      </c>
      <c r="T45" s="3">
        <f>IFERROR(__xludf.DUMMYFUNCTION("""COMPUTED_VALUE"""),1.0)</f>
        <v>1</v>
      </c>
      <c r="V45" s="3" t="s">
        <v>55</v>
      </c>
      <c r="W45" s="3">
        <v>1.0</v>
      </c>
    </row>
    <row r="46">
      <c r="A46" s="3" t="s">
        <v>61</v>
      </c>
      <c r="B46" s="3">
        <v>1.0</v>
      </c>
      <c r="N46" s="3" t="s">
        <v>33</v>
      </c>
      <c r="P46" s="3" t="str">
        <f>IFERROR(__xludf.DUMMYFUNCTION("""COMPUTED_VALUE"""),"Kent 2016")</f>
        <v>Kent 2016</v>
      </c>
      <c r="Q46" s="3">
        <f t="shared" si="1"/>
        <v>1</v>
      </c>
      <c r="S46" s="3" t="str">
        <f>IFERROR(__xludf.DUMMYFUNCTION("""COMPUTED_VALUE"""),"Kent 2016")</f>
        <v>Kent 2016</v>
      </c>
      <c r="T46" s="3">
        <f>IFERROR(__xludf.DUMMYFUNCTION("""COMPUTED_VALUE"""),1.0)</f>
        <v>1</v>
      </c>
      <c r="V46" s="3" t="s">
        <v>64</v>
      </c>
      <c r="W46" s="3">
        <v>1.0</v>
      </c>
    </row>
    <row r="47">
      <c r="A47" s="3" t="s">
        <v>62</v>
      </c>
      <c r="B47" s="3">
        <v>1.0</v>
      </c>
      <c r="N47" s="3" t="s">
        <v>34</v>
      </c>
      <c r="P47" s="3" t="str">
        <f>IFERROR(__xludf.DUMMYFUNCTION("""COMPUTED_VALUE"""),"ISCX-IDS2012")</f>
        <v>ISCX-IDS2012</v>
      </c>
      <c r="Q47" s="3">
        <f t="shared" si="1"/>
        <v>1</v>
      </c>
      <c r="S47" s="3" t="str">
        <f>IFERROR(__xludf.DUMMYFUNCTION("""COMPUTED_VALUE"""),"ISCX-IDS2012")</f>
        <v>ISCX-IDS2012</v>
      </c>
      <c r="T47" s="3">
        <f>IFERROR(__xludf.DUMMYFUNCTION("""COMPUTED_VALUE"""),1.0)</f>
        <v>1</v>
      </c>
      <c r="V47" s="3" t="s">
        <v>52</v>
      </c>
      <c r="W47" s="3">
        <v>1.0</v>
      </c>
    </row>
    <row r="48">
      <c r="A48" s="3" t="s">
        <v>63</v>
      </c>
      <c r="B48" s="3">
        <v>1.0</v>
      </c>
      <c r="N48" s="3" t="s">
        <v>35</v>
      </c>
      <c r="P48" s="3" t="str">
        <f>IFERROR(__xludf.DUMMYFUNCTION("""COMPUTED_VALUE"""),"CIDDS-001")</f>
        <v>CIDDS-001</v>
      </c>
      <c r="Q48" s="3">
        <f t="shared" si="1"/>
        <v>1</v>
      </c>
      <c r="S48" s="3" t="str">
        <f>IFERROR(__xludf.DUMMYFUNCTION("""COMPUTED_VALUE"""),"CIDDS-001")</f>
        <v>CIDDS-001</v>
      </c>
      <c r="T48" s="3">
        <f>IFERROR(__xludf.DUMMYFUNCTION("""COMPUTED_VALUE"""),1.0)</f>
        <v>1</v>
      </c>
      <c r="V48" s="3" t="s">
        <v>65</v>
      </c>
      <c r="W48" s="3">
        <v>1.0</v>
      </c>
    </row>
    <row r="49">
      <c r="A49" s="3" t="s">
        <v>57</v>
      </c>
      <c r="B49" s="3">
        <v>1.0</v>
      </c>
      <c r="N49" s="3" t="s">
        <v>47</v>
      </c>
      <c r="P49" s="3" t="str">
        <f>IFERROR(__xludf.DUMMYFUNCTION("""COMPUTED_VALUE"""),"CIDDS-002")</f>
        <v>CIDDS-002</v>
      </c>
      <c r="Q49" s="3">
        <f t="shared" si="1"/>
        <v>1</v>
      </c>
      <c r="S49" s="3" t="str">
        <f>IFERROR(__xludf.DUMMYFUNCTION("""COMPUTED_VALUE"""),"CIDDS-002")</f>
        <v>CIDDS-002</v>
      </c>
      <c r="T49" s="3">
        <f>IFERROR(__xludf.DUMMYFUNCTION("""COMPUTED_VALUE"""),1.0)</f>
        <v>1</v>
      </c>
      <c r="V49" s="3" t="s">
        <v>66</v>
      </c>
      <c r="W49" s="3">
        <v>1.0</v>
      </c>
    </row>
    <row r="50">
      <c r="A50" s="3" t="s">
        <v>55</v>
      </c>
      <c r="B50" s="3">
        <v>1.0</v>
      </c>
      <c r="N50" s="3" t="s">
        <v>40</v>
      </c>
      <c r="P50" s="3"/>
      <c r="Q50" s="3">
        <f t="shared" si="1"/>
        <v>0</v>
      </c>
    </row>
    <row r="51">
      <c r="A51" s="3" t="s">
        <v>64</v>
      </c>
      <c r="B51" s="3">
        <v>1.0</v>
      </c>
      <c r="N51" s="3" t="s">
        <v>41</v>
      </c>
      <c r="Q51" s="3">
        <f t="shared" si="1"/>
        <v>0</v>
      </c>
      <c r="W51" s="3">
        <f>SUM(W8:W50)</f>
        <v>109</v>
      </c>
    </row>
    <row r="52">
      <c r="A52" s="3" t="s">
        <v>52</v>
      </c>
      <c r="B52" s="3">
        <v>1.0</v>
      </c>
      <c r="N52" s="3" t="s">
        <v>14</v>
      </c>
      <c r="Q52" s="3">
        <f t="shared" si="1"/>
        <v>0</v>
      </c>
    </row>
    <row r="53">
      <c r="A53" s="3" t="s">
        <v>65</v>
      </c>
      <c r="B53" s="3">
        <v>1.0</v>
      </c>
      <c r="N53" s="3" t="s">
        <v>14</v>
      </c>
      <c r="Q53" s="3">
        <f t="shared" si="1"/>
        <v>0</v>
      </c>
    </row>
    <row r="54">
      <c r="A54" s="3" t="s">
        <v>66</v>
      </c>
      <c r="B54" s="3">
        <v>1.0</v>
      </c>
      <c r="N54" s="3" t="s">
        <v>59</v>
      </c>
      <c r="Q54" s="3">
        <f t="shared" si="1"/>
        <v>0</v>
      </c>
    </row>
    <row r="55">
      <c r="A55" s="3"/>
      <c r="B55" s="3"/>
      <c r="N55" s="3" t="s">
        <v>31</v>
      </c>
      <c r="Q55" s="3">
        <f t="shared" si="1"/>
        <v>0</v>
      </c>
    </row>
    <row r="56">
      <c r="A56" s="3"/>
      <c r="B56" s="3"/>
      <c r="N56" s="3" t="s">
        <v>65</v>
      </c>
      <c r="Q56" s="3">
        <f t="shared" si="1"/>
        <v>0</v>
      </c>
    </row>
    <row r="57">
      <c r="A57" s="3"/>
      <c r="B57" s="3"/>
      <c r="N57" s="3" t="s">
        <v>66</v>
      </c>
      <c r="Q57" s="3">
        <f t="shared" si="1"/>
        <v>0</v>
      </c>
    </row>
    <row r="58">
      <c r="A58" s="3"/>
      <c r="B58" s="3"/>
      <c r="N58" s="3" t="s">
        <v>21</v>
      </c>
      <c r="Q58" s="3">
        <f t="shared" si="1"/>
        <v>0</v>
      </c>
    </row>
    <row r="59">
      <c r="A59" s="3"/>
      <c r="B59" s="3"/>
      <c r="N59" s="3" t="s">
        <v>20</v>
      </c>
      <c r="Q59" s="3">
        <f t="shared" si="1"/>
        <v>0</v>
      </c>
    </row>
    <row r="60">
      <c r="A60" s="3"/>
      <c r="B60" s="3"/>
      <c r="N60" s="3" t="s">
        <v>34</v>
      </c>
      <c r="Q60" s="3">
        <f t="shared" si="1"/>
        <v>0</v>
      </c>
    </row>
    <row r="61">
      <c r="A61" s="3"/>
      <c r="B61" s="3"/>
      <c r="N61" s="3" t="s">
        <v>16</v>
      </c>
      <c r="Q61" s="3">
        <f t="shared" si="1"/>
        <v>0</v>
      </c>
    </row>
    <row r="62">
      <c r="A62" s="3"/>
      <c r="B62" s="3"/>
      <c r="N62" s="3" t="s">
        <v>42</v>
      </c>
      <c r="Q62" s="3">
        <f t="shared" si="1"/>
        <v>0</v>
      </c>
    </row>
    <row r="63">
      <c r="A63" s="3"/>
      <c r="B63" s="3"/>
      <c r="N63" s="3" t="s">
        <v>27</v>
      </c>
      <c r="Q63" s="3">
        <f t="shared" si="1"/>
        <v>0</v>
      </c>
    </row>
    <row r="64">
      <c r="A64" s="3"/>
      <c r="B64" s="3"/>
      <c r="N64" s="3" t="s">
        <v>14</v>
      </c>
      <c r="Q64" s="3">
        <f t="shared" si="1"/>
        <v>0</v>
      </c>
    </row>
    <row r="65">
      <c r="A65" s="3"/>
      <c r="B65" s="3"/>
      <c r="N65" s="3" t="s">
        <v>16</v>
      </c>
      <c r="Q65" s="3">
        <f t="shared" si="1"/>
        <v>0</v>
      </c>
    </row>
    <row r="66">
      <c r="A66" s="3"/>
      <c r="B66" s="3"/>
      <c r="N66" s="3" t="s">
        <v>38</v>
      </c>
      <c r="Q66" s="3">
        <f t="shared" si="1"/>
        <v>0</v>
      </c>
    </row>
    <row r="67">
      <c r="A67" s="3"/>
      <c r="B67" s="3"/>
      <c r="N67" s="3" t="s">
        <v>20</v>
      </c>
      <c r="Q67" s="3">
        <f t="shared" si="1"/>
        <v>0</v>
      </c>
    </row>
    <row r="68">
      <c r="A68" s="3"/>
      <c r="B68" s="3"/>
      <c r="N68" s="3" t="s">
        <v>31</v>
      </c>
      <c r="Q68" s="3">
        <f t="shared" si="1"/>
        <v>0</v>
      </c>
    </row>
    <row r="69">
      <c r="A69" s="3"/>
      <c r="B69" s="3"/>
      <c r="N69" s="3" t="s">
        <v>33</v>
      </c>
      <c r="Q69" s="3">
        <f t="shared" si="1"/>
        <v>0</v>
      </c>
    </row>
    <row r="70">
      <c r="A70" s="3"/>
      <c r="B70" s="3"/>
      <c r="N70" s="3" t="s">
        <v>37</v>
      </c>
      <c r="Q70" s="3">
        <f t="shared" si="1"/>
        <v>0</v>
      </c>
    </row>
    <row r="71">
      <c r="A71" s="3"/>
      <c r="B71" s="3"/>
      <c r="N71" s="3" t="s">
        <v>38</v>
      </c>
      <c r="Q71" s="3">
        <f t="shared" si="1"/>
        <v>0</v>
      </c>
    </row>
    <row r="72">
      <c r="A72" s="3"/>
      <c r="B72" s="3"/>
      <c r="N72" s="3" t="s">
        <v>14</v>
      </c>
      <c r="Q72" s="3">
        <f t="shared" si="1"/>
        <v>0</v>
      </c>
    </row>
    <row r="73">
      <c r="A73" s="3"/>
      <c r="B73" s="3"/>
      <c r="N73" s="3" t="s">
        <v>31</v>
      </c>
      <c r="Q73" s="3">
        <f t="shared" si="1"/>
        <v>0</v>
      </c>
    </row>
    <row r="74">
      <c r="A74" s="3"/>
      <c r="B74" s="3"/>
      <c r="N74" s="3" t="s">
        <v>45</v>
      </c>
      <c r="Q74" s="3">
        <f t="shared" si="1"/>
        <v>0</v>
      </c>
    </row>
    <row r="75">
      <c r="A75" s="3"/>
      <c r="B75" s="3"/>
      <c r="N75" s="3" t="s">
        <v>20</v>
      </c>
      <c r="Q75" s="3">
        <f t="shared" si="1"/>
        <v>0</v>
      </c>
    </row>
    <row r="76">
      <c r="A76" s="3"/>
      <c r="B76" s="3"/>
      <c r="N76" s="3" t="s">
        <v>27</v>
      </c>
      <c r="Q76" s="3">
        <f t="shared" si="1"/>
        <v>0</v>
      </c>
    </row>
    <row r="77">
      <c r="A77" s="3"/>
      <c r="B77" s="3"/>
      <c r="N77" s="3" t="s">
        <v>27</v>
      </c>
      <c r="Q77" s="3">
        <f t="shared" si="1"/>
        <v>0</v>
      </c>
    </row>
    <row r="78">
      <c r="A78" s="3"/>
      <c r="B78" s="3"/>
      <c r="N78" s="3" t="s">
        <v>62</v>
      </c>
      <c r="Q78" s="3">
        <f t="shared" si="1"/>
        <v>0</v>
      </c>
    </row>
    <row r="79">
      <c r="A79" s="3"/>
      <c r="B79" s="3"/>
      <c r="N79" s="3" t="s">
        <v>22</v>
      </c>
      <c r="Q79" s="3">
        <f t="shared" si="1"/>
        <v>0</v>
      </c>
    </row>
    <row r="80">
      <c r="A80" s="3"/>
      <c r="B80" s="3"/>
      <c r="N80" s="3" t="s">
        <v>14</v>
      </c>
      <c r="Q80" s="3">
        <f t="shared" si="1"/>
        <v>0</v>
      </c>
    </row>
    <row r="81">
      <c r="A81" s="3"/>
      <c r="B81" s="3"/>
      <c r="N81" s="3" t="s">
        <v>27</v>
      </c>
      <c r="Q81" s="3">
        <f t="shared" si="1"/>
        <v>0</v>
      </c>
    </row>
    <row r="82">
      <c r="A82" s="3"/>
      <c r="B82" s="3"/>
      <c r="N82" s="3" t="s">
        <v>14</v>
      </c>
      <c r="Q82" s="3">
        <f t="shared" si="1"/>
        <v>0</v>
      </c>
    </row>
    <row r="83">
      <c r="A83" s="3"/>
      <c r="B83" s="3"/>
      <c r="N83" s="3" t="s">
        <v>20</v>
      </c>
      <c r="Q83" s="3">
        <f t="shared" si="1"/>
        <v>0</v>
      </c>
    </row>
    <row r="84">
      <c r="A84" s="3"/>
      <c r="B84" s="3"/>
      <c r="N84" s="3" t="s">
        <v>33</v>
      </c>
      <c r="Q84" s="3">
        <f t="shared" si="1"/>
        <v>0</v>
      </c>
    </row>
    <row r="85">
      <c r="A85" s="3"/>
      <c r="B85" s="3"/>
      <c r="N85" s="3" t="s">
        <v>64</v>
      </c>
      <c r="Q85" s="3">
        <f t="shared" si="1"/>
        <v>0</v>
      </c>
    </row>
    <row r="86">
      <c r="A86" s="3"/>
      <c r="B86" s="3"/>
      <c r="N86" s="3" t="s">
        <v>53</v>
      </c>
      <c r="Q86" s="3">
        <f t="shared" si="1"/>
        <v>0</v>
      </c>
    </row>
    <row r="87">
      <c r="A87" s="3"/>
      <c r="B87" s="3"/>
      <c r="N87" s="3" t="s">
        <v>16</v>
      </c>
      <c r="Q87" s="3">
        <f t="shared" si="1"/>
        <v>0</v>
      </c>
    </row>
    <row r="88">
      <c r="A88" s="3"/>
      <c r="B88" s="3"/>
      <c r="N88" s="3" t="s">
        <v>20</v>
      </c>
      <c r="Q88" s="3">
        <f t="shared" si="1"/>
        <v>0</v>
      </c>
    </row>
    <row r="89">
      <c r="A89" s="3"/>
      <c r="B89" s="3"/>
      <c r="N89" s="3" t="s">
        <v>33</v>
      </c>
      <c r="Q89" s="3">
        <f t="shared" si="1"/>
        <v>0</v>
      </c>
    </row>
    <row r="90">
      <c r="A90" s="3"/>
      <c r="B90" s="3"/>
      <c r="N90" s="3" t="s">
        <v>16</v>
      </c>
      <c r="Q90" s="3">
        <f t="shared" si="1"/>
        <v>0</v>
      </c>
    </row>
    <row r="91">
      <c r="A91" s="3"/>
      <c r="B91" s="3"/>
      <c r="N91" s="3" t="s">
        <v>33</v>
      </c>
      <c r="Q91" s="3">
        <f t="shared" si="1"/>
        <v>0</v>
      </c>
    </row>
    <row r="92">
      <c r="A92" s="3"/>
      <c r="B92" s="3"/>
      <c r="N92" s="3" t="s">
        <v>51</v>
      </c>
      <c r="Q92" s="3">
        <f t="shared" si="1"/>
        <v>0</v>
      </c>
    </row>
    <row r="93">
      <c r="A93" s="3"/>
      <c r="B93" s="3"/>
      <c r="N93" s="3" t="s">
        <v>54</v>
      </c>
      <c r="Q93" s="3">
        <f t="shared" si="1"/>
        <v>0</v>
      </c>
    </row>
    <row r="94">
      <c r="A94" s="3"/>
      <c r="B94" s="3"/>
      <c r="N94" s="3" t="s">
        <v>34</v>
      </c>
      <c r="Q94" s="3">
        <f t="shared" si="1"/>
        <v>0</v>
      </c>
    </row>
    <row r="95">
      <c r="A95" s="3"/>
      <c r="B95" s="3"/>
      <c r="N95" s="3" t="s">
        <v>31</v>
      </c>
      <c r="Q95" s="3">
        <f t="shared" si="1"/>
        <v>0</v>
      </c>
    </row>
    <row r="96">
      <c r="A96" s="3"/>
      <c r="B96" s="3"/>
      <c r="N96" s="3" t="s">
        <v>14</v>
      </c>
      <c r="Q96" s="3">
        <f t="shared" si="1"/>
        <v>0</v>
      </c>
    </row>
    <row r="97">
      <c r="A97" s="3"/>
      <c r="B97" s="3"/>
      <c r="N97" s="3" t="s">
        <v>63</v>
      </c>
      <c r="Q97" s="3">
        <f t="shared" si="1"/>
        <v>0</v>
      </c>
    </row>
    <row r="98">
      <c r="A98" s="3"/>
      <c r="B98" s="3"/>
      <c r="N98" s="3" t="s">
        <v>14</v>
      </c>
      <c r="Q98" s="3">
        <f t="shared" si="1"/>
        <v>0</v>
      </c>
    </row>
    <row r="99">
      <c r="A99" s="3"/>
      <c r="B99" s="3"/>
      <c r="N99" s="3" t="s">
        <v>48</v>
      </c>
      <c r="Q99" s="3">
        <f t="shared" si="1"/>
        <v>0</v>
      </c>
    </row>
    <row r="100">
      <c r="A100" s="3"/>
      <c r="B100" s="3"/>
      <c r="N100" s="3" t="s">
        <v>14</v>
      </c>
      <c r="Q100" s="3">
        <f t="shared" si="1"/>
        <v>0</v>
      </c>
    </row>
    <row r="101">
      <c r="A101" s="3"/>
      <c r="B101" s="3"/>
      <c r="N101" s="3" t="s">
        <v>20</v>
      </c>
      <c r="Q101" s="3">
        <f t="shared" si="1"/>
        <v>0</v>
      </c>
    </row>
    <row r="102">
      <c r="A102" s="3"/>
      <c r="B102" s="3"/>
      <c r="N102" s="3" t="s">
        <v>58</v>
      </c>
      <c r="Q102" s="3">
        <f t="shared" si="1"/>
        <v>0</v>
      </c>
    </row>
    <row r="103">
      <c r="A103" s="3"/>
      <c r="B103" s="3"/>
      <c r="N103" s="3" t="s">
        <v>14</v>
      </c>
      <c r="Q103" s="3">
        <f t="shared" si="1"/>
        <v>0</v>
      </c>
    </row>
    <row r="104">
      <c r="A104" s="3"/>
      <c r="B104" s="3"/>
      <c r="N104" s="3" t="s">
        <v>60</v>
      </c>
      <c r="Q104" s="3">
        <f t="shared" si="1"/>
        <v>0</v>
      </c>
    </row>
    <row r="105">
      <c r="A105" s="3"/>
      <c r="B105" s="3"/>
      <c r="N105" s="3" t="s">
        <v>37</v>
      </c>
      <c r="Q105" s="3">
        <f t="shared" si="1"/>
        <v>0</v>
      </c>
    </row>
    <row r="106">
      <c r="A106" s="3"/>
      <c r="B106" s="3"/>
      <c r="N106" s="3" t="s">
        <v>56</v>
      </c>
      <c r="Q106" s="3">
        <f t="shared" si="1"/>
        <v>0</v>
      </c>
    </row>
    <row r="107">
      <c r="A107" s="3"/>
      <c r="B107" s="3"/>
      <c r="N107" s="3" t="s">
        <v>20</v>
      </c>
      <c r="Q107" s="3">
        <f t="shared" si="1"/>
        <v>0</v>
      </c>
    </row>
    <row r="108">
      <c r="A108" s="3"/>
      <c r="B108" s="3"/>
      <c r="N108" s="3" t="s">
        <v>33</v>
      </c>
      <c r="Q108" s="3">
        <f t="shared" si="1"/>
        <v>0</v>
      </c>
    </row>
    <row r="109">
      <c r="A109" s="3"/>
      <c r="B109" s="3"/>
      <c r="N109" s="3" t="s">
        <v>16</v>
      </c>
      <c r="Q109" s="3">
        <f t="shared" si="1"/>
        <v>0</v>
      </c>
    </row>
    <row r="110">
      <c r="A110" s="3"/>
      <c r="B110" s="3"/>
      <c r="N110" s="3" t="s">
        <v>34</v>
      </c>
      <c r="Q110" s="3">
        <f t="shared" si="1"/>
        <v>0</v>
      </c>
    </row>
    <row r="111">
      <c r="A111" s="3"/>
      <c r="B111" s="3"/>
      <c r="N111" s="3" t="s">
        <v>39</v>
      </c>
      <c r="Q111" s="3">
        <f t="shared" si="1"/>
        <v>0</v>
      </c>
    </row>
    <row r="112">
      <c r="A112" s="3"/>
      <c r="B112" s="3"/>
      <c r="N112" s="3" t="s">
        <v>35</v>
      </c>
      <c r="Q112" s="3">
        <f t="shared" si="1"/>
        <v>0</v>
      </c>
    </row>
    <row r="113">
      <c r="A113" s="3"/>
      <c r="B113" s="3"/>
      <c r="N113" s="3" t="s">
        <v>49</v>
      </c>
      <c r="Q113" s="3">
        <f t="shared" si="1"/>
        <v>0</v>
      </c>
    </row>
    <row r="114">
      <c r="A114" s="3"/>
      <c r="B114" s="3"/>
      <c r="N114" s="3" t="s">
        <v>50</v>
      </c>
      <c r="Q114" s="3">
        <f t="shared" si="1"/>
        <v>0</v>
      </c>
    </row>
    <row r="115">
      <c r="A115" s="3"/>
      <c r="B115" s="3"/>
      <c r="N115" s="3" t="s">
        <v>14</v>
      </c>
      <c r="Q115" s="3">
        <f t="shared" si="1"/>
        <v>0</v>
      </c>
    </row>
    <row r="116">
      <c r="A116" s="3"/>
      <c r="B116" s="3"/>
      <c r="N116" s="3" t="s">
        <v>16</v>
      </c>
      <c r="Q116" s="3">
        <f t="shared" si="1"/>
        <v>0</v>
      </c>
    </row>
    <row r="117">
      <c r="A117" s="3"/>
      <c r="B117" s="3"/>
      <c r="Q117" s="3">
        <f t="shared" si="1"/>
        <v>0</v>
      </c>
    </row>
    <row r="118">
      <c r="A118" s="3"/>
      <c r="B118" s="3"/>
      <c r="Q118" s="3">
        <f t="shared" si="1"/>
        <v>0</v>
      </c>
    </row>
    <row r="119">
      <c r="A119" s="3"/>
      <c r="B119" s="3"/>
      <c r="Q119" s="3">
        <f t="shared" si="1"/>
        <v>0</v>
      </c>
    </row>
    <row r="120">
      <c r="A120" s="3"/>
      <c r="B120" s="3"/>
      <c r="Q120" s="3">
        <f t="shared" si="1"/>
        <v>0</v>
      </c>
    </row>
    <row r="121">
      <c r="A121" s="3"/>
      <c r="B121" s="3"/>
      <c r="Q121" s="3">
        <f t="shared" si="1"/>
        <v>0</v>
      </c>
    </row>
    <row r="122">
      <c r="A122" s="3"/>
      <c r="B122" s="3"/>
      <c r="Q122" s="3">
        <f t="shared" si="1"/>
        <v>0</v>
      </c>
    </row>
    <row r="123">
      <c r="A123" s="3"/>
      <c r="B123" s="3"/>
      <c r="Q123" s="3">
        <f t="shared" si="1"/>
        <v>0</v>
      </c>
    </row>
    <row r="124">
      <c r="A124" s="3"/>
      <c r="B124" s="3"/>
      <c r="Q124" s="3">
        <f t="shared" si="1"/>
        <v>0</v>
      </c>
    </row>
    <row r="125">
      <c r="A125" s="3"/>
      <c r="B125" s="3"/>
      <c r="Q125" s="3">
        <f t="shared" si="1"/>
        <v>0</v>
      </c>
    </row>
    <row r="126">
      <c r="A126" s="3"/>
      <c r="B126" s="3"/>
      <c r="Q126" s="3">
        <f t="shared" si="1"/>
        <v>0</v>
      </c>
    </row>
    <row r="127">
      <c r="A127" s="3"/>
      <c r="B127" s="3"/>
      <c r="Q127" s="3">
        <f t="shared" si="1"/>
        <v>0</v>
      </c>
    </row>
    <row r="128">
      <c r="A128" s="3"/>
      <c r="B128" s="3"/>
      <c r="Q128" s="3">
        <f t="shared" si="1"/>
        <v>0</v>
      </c>
    </row>
    <row r="129">
      <c r="A129" s="3"/>
      <c r="B129" s="3"/>
      <c r="Q129" s="3">
        <f t="shared" si="1"/>
        <v>0</v>
      </c>
    </row>
    <row r="130">
      <c r="A130" s="3"/>
      <c r="B130" s="3"/>
      <c r="Q130" s="3">
        <f t="shared" si="1"/>
        <v>0</v>
      </c>
    </row>
    <row r="131">
      <c r="A131" s="3"/>
      <c r="B131" s="3"/>
      <c r="Q131" s="3">
        <f t="shared" si="1"/>
        <v>0</v>
      </c>
    </row>
    <row r="132">
      <c r="A132" s="3"/>
      <c r="B132" s="3"/>
      <c r="Q132" s="3">
        <f t="shared" si="1"/>
        <v>0</v>
      </c>
    </row>
    <row r="133">
      <c r="A133" s="3"/>
      <c r="B133" s="3"/>
      <c r="Q133" s="3">
        <f t="shared" si="1"/>
        <v>0</v>
      </c>
    </row>
    <row r="134">
      <c r="A134" s="3"/>
      <c r="B134" s="3"/>
      <c r="Q134" s="3">
        <f t="shared" si="1"/>
        <v>0</v>
      </c>
    </row>
    <row r="135">
      <c r="A135" s="3"/>
      <c r="B135" s="3"/>
      <c r="Q135" s="3">
        <f t="shared" si="1"/>
        <v>0</v>
      </c>
    </row>
    <row r="136">
      <c r="A136" s="3"/>
      <c r="B136" s="3"/>
      <c r="Q136" s="3">
        <f t="shared" si="1"/>
        <v>0</v>
      </c>
    </row>
    <row r="137">
      <c r="A137" s="3"/>
      <c r="B137" s="3"/>
      <c r="Q137" s="3">
        <f t="shared" si="1"/>
        <v>0</v>
      </c>
    </row>
    <row r="138">
      <c r="A138" s="3"/>
      <c r="B138" s="3"/>
      <c r="Q138" s="3">
        <f t="shared" si="1"/>
        <v>0</v>
      </c>
    </row>
    <row r="139">
      <c r="A139" s="3"/>
      <c r="B139" s="3"/>
      <c r="Q139" s="3">
        <f t="shared" si="1"/>
        <v>0</v>
      </c>
    </row>
    <row r="140">
      <c r="A140" s="3"/>
      <c r="B140" s="3"/>
      <c r="Q140" s="3">
        <f t="shared" si="1"/>
        <v>0</v>
      </c>
    </row>
    <row r="141">
      <c r="A141" s="3"/>
      <c r="B141" s="3"/>
      <c r="Q141" s="3">
        <f t="shared" si="1"/>
        <v>0</v>
      </c>
    </row>
    <row r="142">
      <c r="A142" s="3"/>
      <c r="B142" s="3"/>
      <c r="Q142" s="3">
        <f t="shared" si="1"/>
        <v>0</v>
      </c>
    </row>
    <row r="143">
      <c r="A143" s="3"/>
      <c r="B143" s="3"/>
      <c r="Q143" s="3">
        <f t="shared" si="1"/>
        <v>0</v>
      </c>
    </row>
    <row r="144">
      <c r="A144" s="3"/>
      <c r="B144" s="3"/>
      <c r="Q144" s="3">
        <f t="shared" si="1"/>
        <v>0</v>
      </c>
    </row>
    <row r="145">
      <c r="A145" s="3"/>
      <c r="B145" s="3"/>
      <c r="Q145" s="3">
        <f t="shared" si="1"/>
        <v>0</v>
      </c>
    </row>
    <row r="146">
      <c r="A146" s="3"/>
      <c r="B146" s="3"/>
      <c r="Q146" s="3">
        <f t="shared" si="1"/>
        <v>0</v>
      </c>
    </row>
    <row r="147">
      <c r="A147" s="3"/>
      <c r="B147" s="3"/>
      <c r="Q147" s="3">
        <f t="shared" si="1"/>
        <v>0</v>
      </c>
    </row>
    <row r="148">
      <c r="A148" s="3"/>
      <c r="B148" s="3"/>
      <c r="Q148" s="3">
        <f t="shared" si="1"/>
        <v>0</v>
      </c>
    </row>
    <row r="149">
      <c r="A149" s="3"/>
      <c r="B149" s="3"/>
      <c r="Q149" s="3">
        <f t="shared" si="1"/>
        <v>0</v>
      </c>
    </row>
    <row r="150">
      <c r="A150" s="3"/>
      <c r="B150" s="3"/>
      <c r="Q150" s="3">
        <f t="shared" si="1"/>
        <v>0</v>
      </c>
    </row>
    <row r="151">
      <c r="A151" s="3"/>
      <c r="B151" s="3"/>
      <c r="Q151" s="3">
        <f t="shared" si="1"/>
        <v>0</v>
      </c>
    </row>
    <row r="152">
      <c r="A152" s="3"/>
      <c r="B152" s="3"/>
      <c r="Q152" s="3">
        <f t="shared" si="1"/>
        <v>0</v>
      </c>
    </row>
    <row r="153">
      <c r="A153" s="3"/>
      <c r="B153" s="3"/>
      <c r="Q153" s="3">
        <f t="shared" si="1"/>
        <v>0</v>
      </c>
    </row>
    <row r="154">
      <c r="A154" s="3"/>
      <c r="B154" s="3"/>
      <c r="Q154" s="3">
        <f t="shared" si="1"/>
        <v>0</v>
      </c>
    </row>
    <row r="155">
      <c r="A155" s="3"/>
      <c r="B155" s="3"/>
      <c r="Q155" s="3">
        <f t="shared" si="1"/>
        <v>0</v>
      </c>
    </row>
    <row r="156">
      <c r="A156" s="3"/>
      <c r="B156" s="3"/>
      <c r="Q156" s="3">
        <f t="shared" si="1"/>
        <v>0</v>
      </c>
    </row>
    <row r="157">
      <c r="A157" s="3"/>
      <c r="B157" s="3"/>
      <c r="Q157" s="3">
        <f t="shared" si="1"/>
        <v>0</v>
      </c>
    </row>
    <row r="158">
      <c r="A158" s="3"/>
      <c r="B158" s="3"/>
      <c r="Q158" s="3">
        <f t="shared" si="1"/>
        <v>0</v>
      </c>
    </row>
    <row r="159">
      <c r="A159" s="3"/>
      <c r="B159" s="3"/>
      <c r="Q159" s="3">
        <f t="shared" si="1"/>
        <v>0</v>
      </c>
    </row>
    <row r="160">
      <c r="A160" s="3"/>
      <c r="B160" s="3"/>
      <c r="Q160" s="3">
        <f t="shared" si="1"/>
        <v>0</v>
      </c>
    </row>
    <row r="161">
      <c r="A161" s="3"/>
      <c r="B161" s="3"/>
      <c r="Q161" s="3">
        <f t="shared" si="1"/>
        <v>0</v>
      </c>
    </row>
    <row r="162">
      <c r="A162" s="3"/>
      <c r="B162" s="3"/>
      <c r="Q162" s="3">
        <f t="shared" si="1"/>
        <v>0</v>
      </c>
    </row>
    <row r="163">
      <c r="A163" s="3"/>
      <c r="B163" s="3"/>
      <c r="Q163" s="3">
        <f t="shared" si="1"/>
        <v>0</v>
      </c>
    </row>
    <row r="164">
      <c r="A164" s="3"/>
      <c r="B164" s="3"/>
      <c r="Q164" s="3">
        <f t="shared" si="1"/>
        <v>0</v>
      </c>
    </row>
    <row r="165">
      <c r="A165" s="3"/>
      <c r="B165" s="3"/>
      <c r="Q165" s="3">
        <f t="shared" si="1"/>
        <v>0</v>
      </c>
    </row>
    <row r="166">
      <c r="A166" s="3"/>
      <c r="B166" s="3"/>
      <c r="Q166" s="3">
        <f t="shared" si="1"/>
        <v>0</v>
      </c>
    </row>
    <row r="167">
      <c r="A167" s="3"/>
      <c r="B167" s="3"/>
      <c r="Q167" s="3">
        <f t="shared" si="1"/>
        <v>0</v>
      </c>
    </row>
    <row r="168">
      <c r="A168" s="3"/>
      <c r="B168" s="3"/>
      <c r="Q168" s="3">
        <f t="shared" si="1"/>
        <v>0</v>
      </c>
    </row>
    <row r="169">
      <c r="A169" s="3"/>
      <c r="B169" s="3"/>
      <c r="Q169" s="3">
        <f t="shared" si="1"/>
        <v>0</v>
      </c>
    </row>
    <row r="170">
      <c r="A170" s="3"/>
      <c r="B170" s="3"/>
      <c r="Q170" s="3">
        <f t="shared" si="1"/>
        <v>0</v>
      </c>
    </row>
    <row r="171">
      <c r="A171" s="3"/>
      <c r="B171" s="3"/>
      <c r="Q171" s="3">
        <f t="shared" si="1"/>
        <v>0</v>
      </c>
    </row>
    <row r="172">
      <c r="A172" s="3"/>
      <c r="B172" s="3"/>
      <c r="Q172" s="3">
        <f t="shared" si="1"/>
        <v>0</v>
      </c>
    </row>
    <row r="173">
      <c r="A173" s="3"/>
      <c r="B173" s="3"/>
      <c r="Q173" s="3">
        <f t="shared" si="1"/>
        <v>0</v>
      </c>
    </row>
    <row r="174">
      <c r="A174" s="3"/>
      <c r="B174" s="3"/>
      <c r="Q174" s="3">
        <f t="shared" si="1"/>
        <v>0</v>
      </c>
    </row>
    <row r="175">
      <c r="A175" s="3"/>
      <c r="B175" s="3"/>
      <c r="Q175" s="3">
        <f t="shared" si="1"/>
        <v>0</v>
      </c>
    </row>
    <row r="176">
      <c r="A176" s="3"/>
      <c r="B176" s="3"/>
      <c r="Q176" s="3">
        <f t="shared" si="1"/>
        <v>0</v>
      </c>
    </row>
    <row r="177">
      <c r="A177" s="3"/>
      <c r="B177" s="3"/>
      <c r="Q177" s="3">
        <f t="shared" si="1"/>
        <v>0</v>
      </c>
    </row>
    <row r="178">
      <c r="A178" s="3"/>
      <c r="B178" s="3"/>
      <c r="Q178" s="3">
        <f t="shared" si="1"/>
        <v>0</v>
      </c>
    </row>
    <row r="179">
      <c r="A179" s="3"/>
      <c r="B179" s="3"/>
      <c r="Q179" s="3">
        <f t="shared" si="1"/>
        <v>0</v>
      </c>
    </row>
    <row r="180">
      <c r="A180" s="3"/>
      <c r="B180" s="3"/>
      <c r="Q180" s="3">
        <f t="shared" si="1"/>
        <v>0</v>
      </c>
    </row>
    <row r="181">
      <c r="A181" s="3"/>
      <c r="B181" s="3"/>
      <c r="Q181" s="3">
        <f t="shared" si="1"/>
        <v>0</v>
      </c>
    </row>
    <row r="182">
      <c r="A182" s="3"/>
      <c r="B182" s="3"/>
      <c r="Q182" s="3">
        <f t="shared" si="1"/>
        <v>0</v>
      </c>
    </row>
    <row r="183">
      <c r="A183" s="3"/>
      <c r="B183" s="3"/>
      <c r="Q183" s="3">
        <f t="shared" si="1"/>
        <v>0</v>
      </c>
    </row>
    <row r="184">
      <c r="A184" s="3"/>
      <c r="B184" s="3"/>
      <c r="Q184" s="3">
        <f t="shared" si="1"/>
        <v>0</v>
      </c>
    </row>
    <row r="185">
      <c r="A185" s="3"/>
      <c r="B185" s="3"/>
      <c r="Q185" s="3">
        <f t="shared" si="1"/>
        <v>0</v>
      </c>
    </row>
    <row r="186">
      <c r="A186" s="3"/>
      <c r="B186" s="3"/>
      <c r="Q186" s="3">
        <f t="shared" si="1"/>
        <v>0</v>
      </c>
    </row>
    <row r="187">
      <c r="A187" s="3"/>
      <c r="B187" s="3"/>
      <c r="Q187" s="3">
        <f t="shared" si="1"/>
        <v>0</v>
      </c>
    </row>
    <row r="188">
      <c r="A188" s="3"/>
      <c r="B188" s="3"/>
      <c r="Q188" s="3">
        <f t="shared" si="1"/>
        <v>0</v>
      </c>
    </row>
    <row r="189">
      <c r="A189" s="3"/>
      <c r="B189" s="3"/>
      <c r="Q189" s="3">
        <f t="shared" si="1"/>
        <v>0</v>
      </c>
    </row>
    <row r="190">
      <c r="A190" s="3"/>
      <c r="B190" s="3"/>
      <c r="Q190" s="3">
        <f t="shared" si="1"/>
        <v>0</v>
      </c>
    </row>
    <row r="191">
      <c r="A191" s="3"/>
      <c r="B191" s="3"/>
      <c r="Q191" s="3">
        <f t="shared" si="1"/>
        <v>0</v>
      </c>
    </row>
    <row r="192">
      <c r="A192" s="3"/>
      <c r="B192" s="3"/>
      <c r="Q192" s="3">
        <f t="shared" si="1"/>
        <v>0</v>
      </c>
    </row>
    <row r="193">
      <c r="A193" s="3"/>
      <c r="B193" s="3"/>
      <c r="Q193" s="3">
        <f t="shared" si="1"/>
        <v>0</v>
      </c>
    </row>
    <row r="194">
      <c r="A194" s="3"/>
      <c r="B194" s="3"/>
      <c r="Q194" s="3">
        <f t="shared" si="1"/>
        <v>0</v>
      </c>
    </row>
    <row r="195">
      <c r="A195" s="3"/>
      <c r="B195" s="3"/>
      <c r="Q195" s="3">
        <f t="shared" si="1"/>
        <v>0</v>
      </c>
    </row>
    <row r="196">
      <c r="A196" s="3"/>
      <c r="B196" s="3"/>
      <c r="Q196" s="3">
        <f t="shared" si="1"/>
        <v>0</v>
      </c>
    </row>
    <row r="197">
      <c r="A197" s="3"/>
      <c r="B197" s="3"/>
      <c r="Q197" s="3">
        <f t="shared" si="1"/>
        <v>0</v>
      </c>
    </row>
    <row r="198">
      <c r="A198" s="3"/>
      <c r="B198" s="3"/>
      <c r="Q198" s="3">
        <f t="shared" si="1"/>
        <v>0</v>
      </c>
    </row>
    <row r="199">
      <c r="A199" s="3"/>
      <c r="B199" s="3"/>
      <c r="Q199" s="3">
        <f t="shared" si="1"/>
        <v>0</v>
      </c>
    </row>
    <row r="200">
      <c r="A200" s="3"/>
      <c r="B200" s="3"/>
      <c r="Q200" s="3">
        <f t="shared" si="1"/>
        <v>0</v>
      </c>
    </row>
    <row r="201">
      <c r="A201" s="3"/>
      <c r="B201" s="3"/>
      <c r="Q201" s="3">
        <f t="shared" si="1"/>
        <v>0</v>
      </c>
    </row>
    <row r="202">
      <c r="A202" s="3"/>
      <c r="B202" s="3"/>
      <c r="Q202" s="3">
        <f t="shared" si="1"/>
        <v>0</v>
      </c>
    </row>
    <row r="203">
      <c r="A203" s="3"/>
      <c r="B203" s="3"/>
      <c r="Q203" s="3">
        <f t="shared" si="1"/>
        <v>0</v>
      </c>
    </row>
    <row r="204">
      <c r="A204" s="3"/>
      <c r="B204" s="3"/>
      <c r="Q204" s="3">
        <f t="shared" si="1"/>
        <v>0</v>
      </c>
    </row>
    <row r="205">
      <c r="A205" s="3"/>
      <c r="B205" s="3"/>
      <c r="Q205" s="3">
        <f t="shared" si="1"/>
        <v>0</v>
      </c>
    </row>
    <row r="206">
      <c r="A206" s="3"/>
      <c r="B206" s="3"/>
      <c r="Q206" s="3">
        <f t="shared" si="1"/>
        <v>0</v>
      </c>
    </row>
    <row r="207">
      <c r="A207" s="3"/>
      <c r="B207" s="3"/>
      <c r="Q207" s="3">
        <f t="shared" si="1"/>
        <v>0</v>
      </c>
    </row>
    <row r="208">
      <c r="A208" s="3"/>
      <c r="B208" s="3"/>
      <c r="Q208" s="3">
        <f t="shared" si="1"/>
        <v>0</v>
      </c>
    </row>
    <row r="209">
      <c r="A209" s="3"/>
      <c r="B209" s="3"/>
      <c r="Q209" s="3">
        <f t="shared" si="1"/>
        <v>0</v>
      </c>
    </row>
    <row r="210">
      <c r="A210" s="3"/>
      <c r="B210" s="3"/>
      <c r="Q210" s="3">
        <f t="shared" si="1"/>
        <v>0</v>
      </c>
    </row>
    <row r="211">
      <c r="A211" s="3"/>
      <c r="B211" s="3"/>
      <c r="Q211" s="3">
        <f t="shared" si="1"/>
        <v>0</v>
      </c>
    </row>
    <row r="212">
      <c r="A212" s="3"/>
      <c r="B212" s="3"/>
      <c r="Q212" s="3">
        <f t="shared" si="1"/>
        <v>0</v>
      </c>
    </row>
    <row r="213">
      <c r="A213" s="3"/>
      <c r="B213" s="3"/>
      <c r="Q213" s="3">
        <f t="shared" si="1"/>
        <v>0</v>
      </c>
    </row>
    <row r="214">
      <c r="A214" s="3"/>
      <c r="B214" s="3"/>
      <c r="Q214" s="3">
        <f t="shared" si="1"/>
        <v>0</v>
      </c>
    </row>
    <row r="215">
      <c r="A215" s="3"/>
      <c r="B215" s="3"/>
      <c r="Q215" s="3">
        <f t="shared" si="1"/>
        <v>0</v>
      </c>
    </row>
    <row r="216">
      <c r="A216" s="3"/>
      <c r="B216" s="3"/>
      <c r="Q216" s="3">
        <f t="shared" si="1"/>
        <v>0</v>
      </c>
    </row>
    <row r="217">
      <c r="A217" s="3"/>
      <c r="B217" s="3"/>
      <c r="Q217" s="3">
        <f t="shared" si="1"/>
        <v>0</v>
      </c>
    </row>
    <row r="218">
      <c r="A218" s="3"/>
      <c r="B218" s="3"/>
      <c r="Q218" s="3">
        <f t="shared" si="1"/>
        <v>0</v>
      </c>
    </row>
    <row r="219">
      <c r="A219" s="3"/>
      <c r="B219" s="3"/>
      <c r="Q219" s="3">
        <f t="shared" si="1"/>
        <v>0</v>
      </c>
    </row>
    <row r="220">
      <c r="A220" s="3"/>
      <c r="B220" s="3"/>
      <c r="Q220" s="3">
        <f t="shared" si="1"/>
        <v>0</v>
      </c>
    </row>
    <row r="221">
      <c r="A221" s="3"/>
      <c r="B221" s="3"/>
      <c r="Q221" s="3">
        <f t="shared" si="1"/>
        <v>0</v>
      </c>
    </row>
    <row r="222">
      <c r="A222" s="3"/>
      <c r="B222" s="3"/>
      <c r="Q222" s="3">
        <f t="shared" si="1"/>
        <v>0</v>
      </c>
    </row>
    <row r="223">
      <c r="A223" s="3"/>
      <c r="B223" s="3"/>
      <c r="Q223" s="3">
        <f t="shared" si="1"/>
        <v>0</v>
      </c>
    </row>
    <row r="224">
      <c r="A224" s="3"/>
      <c r="B224" s="3"/>
      <c r="Q224" s="3">
        <f t="shared" si="1"/>
        <v>0</v>
      </c>
    </row>
    <row r="225">
      <c r="A225" s="3"/>
      <c r="B225" s="3"/>
      <c r="Q225" s="3">
        <f t="shared" si="1"/>
        <v>0</v>
      </c>
    </row>
    <row r="226">
      <c r="A226" s="3"/>
      <c r="B226" s="3"/>
      <c r="Q226" s="3">
        <f t="shared" si="1"/>
        <v>0</v>
      </c>
    </row>
    <row r="227">
      <c r="A227" s="3"/>
      <c r="B227" s="3"/>
      <c r="Q227" s="3">
        <f t="shared" si="1"/>
        <v>0</v>
      </c>
    </row>
    <row r="228">
      <c r="A228" s="3"/>
      <c r="B228" s="3"/>
      <c r="Q228" s="3">
        <f t="shared" si="1"/>
        <v>0</v>
      </c>
    </row>
    <row r="229">
      <c r="A229" s="3"/>
      <c r="B229" s="3"/>
      <c r="Q229" s="3">
        <f t="shared" si="1"/>
        <v>0</v>
      </c>
    </row>
    <row r="230">
      <c r="A230" s="3"/>
      <c r="B230" s="3"/>
      <c r="Q230" s="3">
        <f t="shared" si="1"/>
        <v>0</v>
      </c>
    </row>
    <row r="231">
      <c r="A231" s="3"/>
      <c r="B231" s="3"/>
      <c r="Q231" s="3">
        <f t="shared" si="1"/>
        <v>0</v>
      </c>
    </row>
    <row r="232">
      <c r="A232" s="3"/>
      <c r="B232" s="3"/>
      <c r="Q232" s="3">
        <f t="shared" si="1"/>
        <v>0</v>
      </c>
    </row>
    <row r="233">
      <c r="A233" s="3"/>
      <c r="B233" s="3"/>
      <c r="Q233" s="3">
        <f t="shared" si="1"/>
        <v>0</v>
      </c>
    </row>
    <row r="234">
      <c r="A234" s="3"/>
      <c r="B234" s="3"/>
      <c r="Q234" s="3">
        <f t="shared" si="1"/>
        <v>0</v>
      </c>
    </row>
    <row r="235">
      <c r="A235" s="3"/>
      <c r="B235" s="3"/>
      <c r="Q235" s="3">
        <f t="shared" si="1"/>
        <v>0</v>
      </c>
    </row>
    <row r="236">
      <c r="A236" s="3"/>
      <c r="B236" s="3"/>
      <c r="Q236" s="3">
        <f t="shared" si="1"/>
        <v>0</v>
      </c>
    </row>
    <row r="237">
      <c r="A237" s="3"/>
      <c r="B237" s="3"/>
      <c r="Q237" s="3">
        <f t="shared" si="1"/>
        <v>0</v>
      </c>
    </row>
    <row r="238">
      <c r="A238" s="3"/>
      <c r="B238" s="3"/>
      <c r="Q238" s="3">
        <f t="shared" si="1"/>
        <v>0</v>
      </c>
    </row>
    <row r="239">
      <c r="A239" s="3"/>
      <c r="B239" s="3"/>
      <c r="Q239" s="3">
        <f t="shared" si="1"/>
        <v>0</v>
      </c>
    </row>
    <row r="240">
      <c r="A240" s="3"/>
      <c r="B240" s="3"/>
      <c r="Q240" s="3">
        <f t="shared" si="1"/>
        <v>0</v>
      </c>
    </row>
    <row r="241">
      <c r="A241" s="3"/>
      <c r="B241" s="3"/>
      <c r="Q241" s="3">
        <f t="shared" si="1"/>
        <v>0</v>
      </c>
    </row>
    <row r="242">
      <c r="A242" s="3"/>
      <c r="B242" s="3"/>
      <c r="Q242" s="3">
        <f t="shared" si="1"/>
        <v>0</v>
      </c>
    </row>
    <row r="243">
      <c r="A243" s="3"/>
      <c r="B243" s="3"/>
      <c r="Q243" s="3">
        <f t="shared" si="1"/>
        <v>0</v>
      </c>
    </row>
    <row r="244">
      <c r="A244" s="3"/>
      <c r="B244" s="3"/>
      <c r="Q244" s="3">
        <f t="shared" si="1"/>
        <v>0</v>
      </c>
    </row>
    <row r="245">
      <c r="A245" s="3"/>
      <c r="B245" s="3"/>
      <c r="Q245" s="3">
        <f t="shared" si="1"/>
        <v>0</v>
      </c>
    </row>
    <row r="246">
      <c r="A246" s="3"/>
      <c r="B246" s="3"/>
      <c r="Q246" s="3">
        <f t="shared" si="1"/>
        <v>0</v>
      </c>
    </row>
    <row r="247">
      <c r="A247" s="3"/>
      <c r="B247" s="3"/>
      <c r="Q247" s="3">
        <f t="shared" si="1"/>
        <v>0</v>
      </c>
    </row>
    <row r="248">
      <c r="A248" s="3"/>
      <c r="B248" s="3"/>
      <c r="Q248" s="3">
        <f t="shared" si="1"/>
        <v>0</v>
      </c>
    </row>
    <row r="249">
      <c r="A249" s="3"/>
      <c r="B249" s="3"/>
      <c r="Q249" s="3">
        <f t="shared" si="1"/>
        <v>0</v>
      </c>
    </row>
    <row r="250">
      <c r="A250" s="3"/>
      <c r="B250" s="3"/>
      <c r="Q250" s="3">
        <f t="shared" si="1"/>
        <v>0</v>
      </c>
    </row>
    <row r="251">
      <c r="A251" s="3"/>
      <c r="B251" s="3"/>
      <c r="Q251" s="3">
        <f t="shared" si="1"/>
        <v>0</v>
      </c>
    </row>
    <row r="252">
      <c r="A252" s="3"/>
      <c r="B252" s="3"/>
      <c r="Q252" s="3">
        <f t="shared" si="1"/>
        <v>0</v>
      </c>
    </row>
    <row r="253">
      <c r="A253" s="3"/>
      <c r="B253" s="3"/>
      <c r="Q253" s="3">
        <f t="shared" si="1"/>
        <v>0</v>
      </c>
    </row>
    <row r="254">
      <c r="A254" s="3"/>
      <c r="B254" s="3"/>
      <c r="Q254" s="3">
        <f t="shared" si="1"/>
        <v>0</v>
      </c>
    </row>
    <row r="255">
      <c r="A255" s="3"/>
      <c r="B255" s="3"/>
      <c r="Q255" s="3">
        <f t="shared" si="1"/>
        <v>0</v>
      </c>
    </row>
    <row r="256">
      <c r="A256" s="3"/>
      <c r="B256" s="3"/>
      <c r="Q256" s="3">
        <f t="shared" si="1"/>
        <v>0</v>
      </c>
    </row>
    <row r="257">
      <c r="A257" s="3"/>
      <c r="B257" s="3"/>
      <c r="Q257" s="3">
        <f t="shared" si="1"/>
        <v>0</v>
      </c>
    </row>
    <row r="258">
      <c r="A258" s="3"/>
      <c r="B258" s="3"/>
      <c r="Q258" s="3">
        <f t="shared" si="1"/>
        <v>0</v>
      </c>
    </row>
    <row r="259">
      <c r="A259" s="3"/>
      <c r="B259" s="3"/>
      <c r="Q259" s="3">
        <f t="shared" si="1"/>
        <v>0</v>
      </c>
    </row>
    <row r="260">
      <c r="A260" s="3"/>
      <c r="B260" s="3"/>
      <c r="Q260" s="3">
        <f t="shared" si="1"/>
        <v>0</v>
      </c>
    </row>
    <row r="261">
      <c r="A261" s="3"/>
      <c r="B261" s="3"/>
      <c r="Q261" s="3">
        <f t="shared" si="1"/>
        <v>0</v>
      </c>
    </row>
    <row r="262">
      <c r="A262" s="3"/>
      <c r="B262" s="3"/>
      <c r="Q262" s="3">
        <f t="shared" si="1"/>
        <v>0</v>
      </c>
    </row>
    <row r="263">
      <c r="A263" s="3"/>
      <c r="B263" s="3"/>
      <c r="Q263" s="3">
        <f t="shared" si="1"/>
        <v>0</v>
      </c>
    </row>
    <row r="264">
      <c r="A264" s="3"/>
      <c r="B264" s="3"/>
      <c r="Q264" s="3">
        <f t="shared" si="1"/>
        <v>0</v>
      </c>
    </row>
    <row r="265">
      <c r="A265" s="3"/>
      <c r="B265" s="3"/>
      <c r="Q265" s="3">
        <f t="shared" si="1"/>
        <v>0</v>
      </c>
    </row>
    <row r="266">
      <c r="A266" s="3"/>
      <c r="B266" s="3"/>
      <c r="Q266" s="3">
        <f t="shared" si="1"/>
        <v>0</v>
      </c>
    </row>
    <row r="267">
      <c r="A267" s="3"/>
      <c r="B267" s="3"/>
      <c r="Q267" s="3">
        <f t="shared" si="1"/>
        <v>0</v>
      </c>
    </row>
    <row r="268">
      <c r="A268" s="3"/>
      <c r="B268" s="3"/>
      <c r="Q268" s="3">
        <f t="shared" si="1"/>
        <v>0</v>
      </c>
    </row>
    <row r="269">
      <c r="A269" s="3"/>
      <c r="B269" s="3"/>
      <c r="Q269" s="3">
        <f t="shared" si="1"/>
        <v>0</v>
      </c>
    </row>
    <row r="270">
      <c r="A270" s="3"/>
      <c r="B270" s="3"/>
      <c r="Q270" s="3">
        <f t="shared" si="1"/>
        <v>0</v>
      </c>
    </row>
    <row r="271">
      <c r="A271" s="3"/>
      <c r="B271" s="3"/>
      <c r="Q271" s="3">
        <f t="shared" si="1"/>
        <v>0</v>
      </c>
    </row>
    <row r="272">
      <c r="A272" s="3"/>
      <c r="B272" s="3"/>
      <c r="Q272" s="3">
        <f t="shared" si="1"/>
        <v>0</v>
      </c>
    </row>
    <row r="273">
      <c r="A273" s="3"/>
      <c r="B273" s="3"/>
      <c r="Q273" s="3">
        <f t="shared" si="1"/>
        <v>0</v>
      </c>
    </row>
    <row r="274">
      <c r="A274" s="3"/>
      <c r="B274" s="3"/>
      <c r="Q274" s="3">
        <f t="shared" si="1"/>
        <v>0</v>
      </c>
    </row>
    <row r="275">
      <c r="A275" s="3"/>
      <c r="B275" s="3"/>
      <c r="Q275" s="3">
        <f t="shared" si="1"/>
        <v>0</v>
      </c>
    </row>
    <row r="276">
      <c r="A276" s="3"/>
      <c r="B276" s="3"/>
      <c r="Q276" s="3">
        <f t="shared" si="1"/>
        <v>0</v>
      </c>
    </row>
    <row r="277">
      <c r="A277" s="3"/>
      <c r="B277" s="3"/>
      <c r="Q277" s="3">
        <f t="shared" si="1"/>
        <v>0</v>
      </c>
    </row>
    <row r="278">
      <c r="A278" s="3"/>
      <c r="B278" s="3"/>
      <c r="Q278" s="3">
        <f t="shared" si="1"/>
        <v>0</v>
      </c>
    </row>
    <row r="279">
      <c r="A279" s="3"/>
      <c r="B279" s="3"/>
      <c r="Q279" s="3">
        <f t="shared" si="1"/>
        <v>0</v>
      </c>
    </row>
    <row r="280">
      <c r="A280" s="3"/>
      <c r="B280" s="3"/>
      <c r="Q280" s="3">
        <f t="shared" si="1"/>
        <v>0</v>
      </c>
    </row>
    <row r="281">
      <c r="A281" s="3"/>
      <c r="B281" s="3"/>
      <c r="Q281" s="3">
        <f t="shared" si="1"/>
        <v>0</v>
      </c>
    </row>
    <row r="282">
      <c r="A282" s="3"/>
      <c r="B282" s="3"/>
      <c r="Q282" s="3">
        <f t="shared" si="1"/>
        <v>0</v>
      </c>
    </row>
    <row r="283">
      <c r="A283" s="3"/>
      <c r="B283" s="3"/>
      <c r="Q283" s="3">
        <f t="shared" si="1"/>
        <v>0</v>
      </c>
    </row>
    <row r="284">
      <c r="A284" s="3"/>
      <c r="B284" s="3"/>
      <c r="Q284" s="3">
        <f t="shared" si="1"/>
        <v>0</v>
      </c>
    </row>
    <row r="285">
      <c r="A285" s="3"/>
      <c r="B285" s="3"/>
      <c r="Q285" s="3">
        <f t="shared" si="1"/>
        <v>0</v>
      </c>
    </row>
    <row r="286">
      <c r="A286" s="3"/>
      <c r="B286" s="3"/>
      <c r="Q286" s="3">
        <f t="shared" si="1"/>
        <v>0</v>
      </c>
    </row>
    <row r="287">
      <c r="A287" s="3"/>
      <c r="B287" s="3"/>
      <c r="Q287" s="3">
        <f t="shared" si="1"/>
        <v>0</v>
      </c>
    </row>
    <row r="288">
      <c r="A288" s="3"/>
      <c r="B288" s="3"/>
      <c r="Q288" s="3">
        <f t="shared" si="1"/>
        <v>0</v>
      </c>
    </row>
    <row r="289">
      <c r="A289" s="3"/>
      <c r="B289" s="3"/>
      <c r="Q289" s="3">
        <f t="shared" si="1"/>
        <v>0</v>
      </c>
    </row>
    <row r="290">
      <c r="A290" s="3"/>
      <c r="B290" s="3"/>
      <c r="Q290" s="3">
        <f t="shared" si="1"/>
        <v>0</v>
      </c>
    </row>
    <row r="291">
      <c r="A291" s="3"/>
      <c r="B291" s="3"/>
      <c r="Q291" s="3">
        <f t="shared" si="1"/>
        <v>0</v>
      </c>
    </row>
    <row r="292">
      <c r="A292" s="3"/>
      <c r="B292" s="3"/>
      <c r="Q292" s="3">
        <f t="shared" si="1"/>
        <v>0</v>
      </c>
    </row>
    <row r="293">
      <c r="A293" s="3"/>
      <c r="B293" s="3"/>
      <c r="Q293" s="3">
        <f t="shared" si="1"/>
        <v>0</v>
      </c>
    </row>
    <row r="294">
      <c r="A294" s="3"/>
      <c r="B294" s="3"/>
      <c r="Q294" s="3">
        <f t="shared" si="1"/>
        <v>0</v>
      </c>
    </row>
    <row r="295">
      <c r="A295" s="3"/>
      <c r="B295" s="3"/>
      <c r="Q295" s="3">
        <f t="shared" si="1"/>
        <v>0</v>
      </c>
    </row>
    <row r="296">
      <c r="A296" s="3"/>
      <c r="B296" s="3"/>
      <c r="Q296" s="3">
        <f t="shared" si="1"/>
        <v>0</v>
      </c>
    </row>
    <row r="297">
      <c r="A297" s="3"/>
      <c r="B297" s="3"/>
      <c r="Q297" s="3">
        <f t="shared" si="1"/>
        <v>0</v>
      </c>
    </row>
    <row r="298">
      <c r="A298" s="3"/>
      <c r="B298" s="3"/>
      <c r="Q298" s="3">
        <f t="shared" si="1"/>
        <v>0</v>
      </c>
    </row>
    <row r="299">
      <c r="A299" s="3"/>
      <c r="B299" s="3"/>
      <c r="Q299" s="3">
        <f t="shared" si="1"/>
        <v>0</v>
      </c>
    </row>
    <row r="300">
      <c r="A300" s="3"/>
      <c r="B300" s="3"/>
      <c r="Q300" s="3">
        <f t="shared" si="1"/>
        <v>0</v>
      </c>
    </row>
    <row r="301">
      <c r="A301" s="3"/>
      <c r="B301" s="3"/>
      <c r="Q301" s="3">
        <f t="shared" si="1"/>
        <v>0</v>
      </c>
    </row>
    <row r="302">
      <c r="A302" s="3"/>
      <c r="B302" s="3"/>
      <c r="Q302" s="3">
        <f t="shared" si="1"/>
        <v>0</v>
      </c>
    </row>
    <row r="303">
      <c r="A303" s="3"/>
      <c r="B303" s="3"/>
      <c r="Q303" s="3">
        <f t="shared" si="1"/>
        <v>0</v>
      </c>
    </row>
    <row r="304">
      <c r="A304" s="3"/>
      <c r="B304" s="3"/>
      <c r="Q304" s="3">
        <f t="shared" si="1"/>
        <v>0</v>
      </c>
    </row>
    <row r="305">
      <c r="A305" s="3"/>
      <c r="B305" s="3"/>
      <c r="Q305" s="3">
        <f t="shared" si="1"/>
        <v>0</v>
      </c>
    </row>
    <row r="306">
      <c r="A306" s="3"/>
      <c r="B306" s="3"/>
      <c r="Q306" s="3">
        <f t="shared" si="1"/>
        <v>0</v>
      </c>
    </row>
    <row r="307">
      <c r="A307" s="3"/>
      <c r="B307" s="3"/>
      <c r="Q307" s="3">
        <f t="shared" si="1"/>
        <v>0</v>
      </c>
    </row>
    <row r="308">
      <c r="A308" s="3"/>
      <c r="B308" s="3"/>
      <c r="Q308" s="3">
        <f t="shared" si="1"/>
        <v>0</v>
      </c>
    </row>
    <row r="309">
      <c r="A309" s="3"/>
      <c r="B309" s="3"/>
      <c r="Q309" s="3">
        <f t="shared" si="1"/>
        <v>0</v>
      </c>
    </row>
    <row r="310">
      <c r="A310" s="3"/>
      <c r="B310" s="3"/>
      <c r="Q310" s="3">
        <f t="shared" si="1"/>
        <v>0</v>
      </c>
    </row>
    <row r="311">
      <c r="A311" s="3"/>
      <c r="B311" s="3"/>
      <c r="Q311" s="3">
        <f t="shared" si="1"/>
        <v>0</v>
      </c>
    </row>
    <row r="312">
      <c r="A312" s="3"/>
      <c r="B312" s="3"/>
      <c r="Q312" s="3">
        <f t="shared" si="1"/>
        <v>0</v>
      </c>
    </row>
    <row r="313">
      <c r="A313" s="3"/>
      <c r="B313" s="3"/>
      <c r="Q313" s="3">
        <f t="shared" si="1"/>
        <v>0</v>
      </c>
    </row>
    <row r="314">
      <c r="A314" s="3"/>
      <c r="B314" s="3"/>
      <c r="Q314" s="3">
        <f t="shared" si="1"/>
        <v>0</v>
      </c>
    </row>
    <row r="315">
      <c r="A315" s="3"/>
      <c r="B315" s="3"/>
      <c r="Q315" s="3">
        <f t="shared" si="1"/>
        <v>0</v>
      </c>
    </row>
    <row r="316">
      <c r="A316" s="3"/>
      <c r="B316" s="3"/>
      <c r="Q316" s="3">
        <f t="shared" si="1"/>
        <v>0</v>
      </c>
    </row>
    <row r="317">
      <c r="A317" s="3"/>
      <c r="B317" s="3"/>
      <c r="Q317" s="3">
        <f t="shared" si="1"/>
        <v>0</v>
      </c>
    </row>
    <row r="318">
      <c r="A318" s="3"/>
      <c r="B318" s="3"/>
      <c r="Q318" s="3">
        <f t="shared" si="1"/>
        <v>0</v>
      </c>
    </row>
    <row r="319">
      <c r="A319" s="3"/>
      <c r="B319" s="3"/>
      <c r="Q319" s="3">
        <f t="shared" si="1"/>
        <v>0</v>
      </c>
    </row>
    <row r="320">
      <c r="A320" s="3"/>
      <c r="B320" s="3"/>
      <c r="Q320" s="3">
        <f t="shared" si="1"/>
        <v>0</v>
      </c>
    </row>
    <row r="321">
      <c r="A321" s="3"/>
      <c r="B321" s="3"/>
      <c r="Q321" s="3">
        <f t="shared" si="1"/>
        <v>0</v>
      </c>
    </row>
    <row r="322">
      <c r="A322" s="3"/>
      <c r="B322" s="3"/>
      <c r="Q322" s="3">
        <f t="shared" si="1"/>
        <v>0</v>
      </c>
    </row>
    <row r="323">
      <c r="A323" s="3"/>
      <c r="B323" s="3"/>
      <c r="Q323" s="3">
        <f t="shared" si="1"/>
        <v>0</v>
      </c>
    </row>
    <row r="324">
      <c r="A324" s="3"/>
      <c r="B324" s="3"/>
      <c r="Q324" s="3">
        <f t="shared" si="1"/>
        <v>0</v>
      </c>
    </row>
    <row r="325">
      <c r="A325" s="3"/>
      <c r="B325" s="3"/>
      <c r="Q325" s="3">
        <f t="shared" si="1"/>
        <v>0</v>
      </c>
    </row>
    <row r="326">
      <c r="A326" s="3"/>
      <c r="B326" s="3"/>
      <c r="Q326" s="3">
        <f t="shared" si="1"/>
        <v>0</v>
      </c>
    </row>
    <row r="327">
      <c r="A327" s="3"/>
      <c r="B327" s="3"/>
      <c r="Q327" s="3">
        <f t="shared" si="1"/>
        <v>0</v>
      </c>
    </row>
    <row r="328">
      <c r="A328" s="3"/>
      <c r="B328" s="3"/>
      <c r="Q328" s="3">
        <f t="shared" si="1"/>
        <v>0</v>
      </c>
    </row>
    <row r="329">
      <c r="A329" s="3"/>
      <c r="B329" s="3"/>
      <c r="Q329" s="3">
        <f t="shared" si="1"/>
        <v>0</v>
      </c>
    </row>
    <row r="330">
      <c r="A330" s="3"/>
      <c r="B330" s="3"/>
      <c r="Q330" s="3">
        <f t="shared" si="1"/>
        <v>0</v>
      </c>
    </row>
    <row r="331">
      <c r="A331" s="3"/>
      <c r="B331" s="3"/>
      <c r="Q331" s="3">
        <f t="shared" si="1"/>
        <v>0</v>
      </c>
    </row>
    <row r="332">
      <c r="A332" s="3"/>
      <c r="B332" s="3"/>
      <c r="Q332" s="3">
        <f t="shared" si="1"/>
        <v>0</v>
      </c>
    </row>
    <row r="333">
      <c r="A333" s="3"/>
      <c r="B333" s="3"/>
      <c r="Q333" s="3">
        <f t="shared" si="1"/>
        <v>0</v>
      </c>
    </row>
    <row r="334">
      <c r="A334" s="3"/>
      <c r="B334" s="3"/>
      <c r="Q334" s="3">
        <f t="shared" si="1"/>
        <v>0</v>
      </c>
    </row>
    <row r="335">
      <c r="A335" s="3"/>
      <c r="B335" s="3"/>
      <c r="Q335" s="3">
        <f t="shared" si="1"/>
        <v>0</v>
      </c>
    </row>
    <row r="336">
      <c r="A336" s="3"/>
      <c r="B336" s="3"/>
      <c r="Q336" s="3">
        <f t="shared" si="1"/>
        <v>0</v>
      </c>
    </row>
    <row r="337">
      <c r="A337" s="3"/>
      <c r="B337" s="3"/>
      <c r="Q337" s="3">
        <f t="shared" si="1"/>
        <v>0</v>
      </c>
    </row>
    <row r="338">
      <c r="A338" s="3"/>
      <c r="B338" s="3"/>
      <c r="Q338" s="3">
        <f t="shared" si="1"/>
        <v>0</v>
      </c>
    </row>
    <row r="339">
      <c r="A339" s="3"/>
      <c r="B339" s="3"/>
      <c r="Q339" s="3">
        <f t="shared" si="1"/>
        <v>0</v>
      </c>
    </row>
    <row r="340">
      <c r="A340" s="3"/>
      <c r="B340" s="3"/>
      <c r="Q340" s="3">
        <f t="shared" si="1"/>
        <v>0</v>
      </c>
    </row>
    <row r="341">
      <c r="A341" s="3"/>
      <c r="B341" s="3"/>
      <c r="Q341" s="3">
        <f t="shared" si="1"/>
        <v>0</v>
      </c>
    </row>
    <row r="342">
      <c r="A342" s="3"/>
      <c r="B342" s="3"/>
      <c r="Q342" s="3">
        <f t="shared" si="1"/>
        <v>0</v>
      </c>
    </row>
    <row r="343">
      <c r="A343" s="3"/>
      <c r="B343" s="3"/>
      <c r="Q343" s="3">
        <f t="shared" si="1"/>
        <v>0</v>
      </c>
    </row>
    <row r="344">
      <c r="A344" s="3"/>
      <c r="B344" s="3"/>
      <c r="Q344" s="3">
        <f t="shared" si="1"/>
        <v>0</v>
      </c>
    </row>
    <row r="345">
      <c r="A345" s="3"/>
      <c r="B345" s="3"/>
      <c r="Q345" s="3">
        <f t="shared" si="1"/>
        <v>0</v>
      </c>
    </row>
    <row r="346">
      <c r="A346" s="3"/>
      <c r="B346" s="3"/>
      <c r="Q346" s="3">
        <f t="shared" si="1"/>
        <v>0</v>
      </c>
    </row>
    <row r="347">
      <c r="A347" s="3"/>
      <c r="B347" s="3"/>
      <c r="Q347" s="3">
        <f t="shared" si="1"/>
        <v>0</v>
      </c>
    </row>
    <row r="348">
      <c r="A348" s="3"/>
      <c r="B348" s="3"/>
      <c r="Q348" s="3">
        <f t="shared" si="1"/>
        <v>0</v>
      </c>
    </row>
    <row r="349">
      <c r="A349" s="3"/>
      <c r="B349" s="3"/>
      <c r="Q349" s="3">
        <f t="shared" si="1"/>
        <v>0</v>
      </c>
    </row>
    <row r="350">
      <c r="A350" s="3"/>
      <c r="B350" s="3"/>
      <c r="Q350" s="3">
        <f t="shared" si="1"/>
        <v>0</v>
      </c>
    </row>
    <row r="351">
      <c r="A351" s="3"/>
      <c r="B351" s="3"/>
      <c r="Q351" s="3">
        <f t="shared" si="1"/>
        <v>0</v>
      </c>
    </row>
    <row r="352">
      <c r="A352" s="3"/>
      <c r="B352" s="3"/>
      <c r="Q352" s="3">
        <f t="shared" si="1"/>
        <v>0</v>
      </c>
    </row>
    <row r="353">
      <c r="A353" s="3"/>
      <c r="B353" s="3"/>
      <c r="Q353" s="3">
        <f t="shared" si="1"/>
        <v>0</v>
      </c>
    </row>
    <row r="354">
      <c r="A354" s="3"/>
      <c r="B354" s="3"/>
      <c r="Q354" s="3">
        <f t="shared" si="1"/>
        <v>0</v>
      </c>
    </row>
    <row r="355">
      <c r="A355" s="3"/>
      <c r="B355" s="3"/>
      <c r="Q355" s="3">
        <f t="shared" si="1"/>
        <v>0</v>
      </c>
    </row>
    <row r="356">
      <c r="A356" s="3"/>
      <c r="B356" s="3"/>
      <c r="Q356" s="3">
        <f t="shared" si="1"/>
        <v>0</v>
      </c>
    </row>
    <row r="357">
      <c r="A357" s="3"/>
      <c r="B357" s="3"/>
      <c r="Q357" s="3">
        <f t="shared" si="1"/>
        <v>0</v>
      </c>
    </row>
    <row r="358">
      <c r="A358" s="3"/>
      <c r="B358" s="3"/>
      <c r="Q358" s="3">
        <f t="shared" si="1"/>
        <v>0</v>
      </c>
    </row>
    <row r="359">
      <c r="A359" s="3"/>
      <c r="B359" s="3"/>
      <c r="Q359" s="3">
        <f t="shared" si="1"/>
        <v>0</v>
      </c>
    </row>
    <row r="360">
      <c r="A360" s="3"/>
      <c r="B360" s="3"/>
      <c r="Q360" s="3">
        <f t="shared" si="1"/>
        <v>0</v>
      </c>
    </row>
    <row r="361">
      <c r="A361" s="3"/>
      <c r="B361" s="3"/>
      <c r="Q361" s="3">
        <f t="shared" si="1"/>
        <v>0</v>
      </c>
    </row>
    <row r="362">
      <c r="A362" s="3"/>
      <c r="B362" s="3"/>
      <c r="Q362" s="3">
        <f t="shared" si="1"/>
        <v>0</v>
      </c>
    </row>
    <row r="363">
      <c r="A363" s="3"/>
      <c r="B363" s="3"/>
      <c r="Q363" s="3">
        <f t="shared" si="1"/>
        <v>0</v>
      </c>
    </row>
    <row r="364">
      <c r="A364" s="3"/>
      <c r="B364" s="3"/>
      <c r="Q364" s="3">
        <f t="shared" si="1"/>
        <v>0</v>
      </c>
    </row>
    <row r="365">
      <c r="A365" s="3"/>
      <c r="B365" s="3"/>
      <c r="Q365" s="3">
        <f t="shared" si="1"/>
        <v>0</v>
      </c>
    </row>
    <row r="366">
      <c r="A366" s="3"/>
      <c r="B366" s="3"/>
      <c r="Q366" s="3">
        <f t="shared" si="1"/>
        <v>0</v>
      </c>
    </row>
    <row r="367">
      <c r="A367" s="3"/>
      <c r="B367" s="3"/>
      <c r="Q367" s="3">
        <f t="shared" si="1"/>
        <v>0</v>
      </c>
    </row>
    <row r="368">
      <c r="A368" s="3"/>
      <c r="B368" s="3"/>
      <c r="Q368" s="3">
        <f t="shared" si="1"/>
        <v>0</v>
      </c>
    </row>
    <row r="369">
      <c r="A369" s="3"/>
      <c r="B369" s="3"/>
      <c r="Q369" s="3">
        <f t="shared" si="1"/>
        <v>0</v>
      </c>
    </row>
    <row r="370">
      <c r="A370" s="3"/>
      <c r="B370" s="3"/>
      <c r="Q370" s="3">
        <f t="shared" si="1"/>
        <v>0</v>
      </c>
    </row>
    <row r="371">
      <c r="A371" s="3"/>
      <c r="B371" s="3"/>
      <c r="Q371" s="3">
        <f t="shared" si="1"/>
        <v>0</v>
      </c>
    </row>
    <row r="372">
      <c r="A372" s="3"/>
      <c r="B372" s="3"/>
      <c r="Q372" s="3">
        <f t="shared" si="1"/>
        <v>0</v>
      </c>
    </row>
    <row r="373">
      <c r="A373" s="3"/>
      <c r="B373" s="3"/>
      <c r="Q373" s="3">
        <f t="shared" si="1"/>
        <v>0</v>
      </c>
    </row>
    <row r="374">
      <c r="A374" s="3"/>
      <c r="B374" s="3"/>
      <c r="Q374" s="3">
        <f t="shared" si="1"/>
        <v>0</v>
      </c>
    </row>
    <row r="375">
      <c r="A375" s="3"/>
      <c r="B375" s="3"/>
      <c r="Q375" s="3">
        <f t="shared" si="1"/>
        <v>0</v>
      </c>
    </row>
    <row r="376">
      <c r="A376" s="3"/>
      <c r="B376" s="3"/>
      <c r="Q376" s="3">
        <f t="shared" si="1"/>
        <v>0</v>
      </c>
    </row>
    <row r="377">
      <c r="A377" s="3"/>
      <c r="B377" s="3"/>
      <c r="Q377" s="3">
        <f t="shared" si="1"/>
        <v>0</v>
      </c>
    </row>
    <row r="378">
      <c r="A378" s="3"/>
      <c r="B378" s="3"/>
      <c r="Q378" s="3">
        <f t="shared" si="1"/>
        <v>0</v>
      </c>
    </row>
    <row r="379">
      <c r="A379" s="3"/>
      <c r="B379" s="3"/>
      <c r="Q379" s="3">
        <f t="shared" si="1"/>
        <v>0</v>
      </c>
    </row>
    <row r="380">
      <c r="A380" s="3"/>
      <c r="B380" s="3"/>
      <c r="Q380" s="3">
        <f t="shared" si="1"/>
        <v>0</v>
      </c>
    </row>
    <row r="381">
      <c r="A381" s="3"/>
      <c r="B381" s="3"/>
      <c r="Q381" s="3">
        <f t="shared" si="1"/>
        <v>0</v>
      </c>
    </row>
    <row r="382">
      <c r="A382" s="3"/>
      <c r="B382" s="3"/>
      <c r="Q382" s="3">
        <f t="shared" si="1"/>
        <v>0</v>
      </c>
    </row>
    <row r="383">
      <c r="A383" s="3"/>
      <c r="B383" s="3"/>
      <c r="Q383" s="3">
        <f t="shared" si="1"/>
        <v>0</v>
      </c>
    </row>
    <row r="384">
      <c r="A384" s="3"/>
      <c r="B384" s="3"/>
      <c r="Q384" s="3">
        <f t="shared" si="1"/>
        <v>0</v>
      </c>
    </row>
    <row r="385">
      <c r="A385" s="3"/>
      <c r="B385" s="3"/>
      <c r="Q385" s="3">
        <f t="shared" si="1"/>
        <v>0</v>
      </c>
    </row>
    <row r="386">
      <c r="A386" s="3"/>
      <c r="B386" s="3"/>
      <c r="Q386" s="3">
        <f t="shared" si="1"/>
        <v>0</v>
      </c>
    </row>
    <row r="387">
      <c r="A387" s="3"/>
      <c r="B387" s="3"/>
      <c r="Q387" s="3">
        <f t="shared" si="1"/>
        <v>0</v>
      </c>
    </row>
    <row r="388">
      <c r="A388" s="3"/>
      <c r="B388" s="3"/>
      <c r="Q388" s="3">
        <f t="shared" si="1"/>
        <v>0</v>
      </c>
    </row>
    <row r="389">
      <c r="A389" s="3"/>
      <c r="B389" s="3"/>
      <c r="Q389" s="3">
        <f t="shared" si="1"/>
        <v>0</v>
      </c>
    </row>
    <row r="390">
      <c r="A390" s="3"/>
      <c r="B390" s="3"/>
      <c r="Q390" s="3">
        <f t="shared" si="1"/>
        <v>0</v>
      </c>
    </row>
    <row r="391">
      <c r="A391" s="3"/>
      <c r="B391" s="3"/>
      <c r="Q391" s="3">
        <f t="shared" si="1"/>
        <v>0</v>
      </c>
    </row>
    <row r="392">
      <c r="A392" s="3"/>
      <c r="B392" s="3"/>
      <c r="Q392" s="3">
        <f t="shared" si="1"/>
        <v>0</v>
      </c>
    </row>
    <row r="393">
      <c r="A393" s="3"/>
      <c r="B393" s="3"/>
      <c r="Q393" s="3">
        <f t="shared" si="1"/>
        <v>0</v>
      </c>
    </row>
    <row r="394">
      <c r="A394" s="3"/>
      <c r="B394" s="3"/>
      <c r="Q394" s="3">
        <f t="shared" si="1"/>
        <v>0</v>
      </c>
    </row>
    <row r="395">
      <c r="A395" s="3"/>
      <c r="B395" s="3"/>
      <c r="Q395" s="3">
        <f t="shared" si="1"/>
        <v>0</v>
      </c>
    </row>
    <row r="396">
      <c r="A396" s="3"/>
      <c r="B396" s="3"/>
      <c r="Q396" s="3">
        <f t="shared" si="1"/>
        <v>0</v>
      </c>
    </row>
    <row r="397">
      <c r="A397" s="3"/>
      <c r="B397" s="3"/>
      <c r="Q397" s="3">
        <f t="shared" si="1"/>
        <v>0</v>
      </c>
    </row>
    <row r="398">
      <c r="A398" s="3"/>
      <c r="B398" s="3"/>
      <c r="Q398" s="3">
        <f t="shared" si="1"/>
        <v>0</v>
      </c>
    </row>
    <row r="399">
      <c r="A399" s="3"/>
      <c r="B399" s="3"/>
      <c r="Q399" s="3">
        <f t="shared" si="1"/>
        <v>0</v>
      </c>
    </row>
    <row r="400">
      <c r="A400" s="3"/>
      <c r="B400" s="3"/>
      <c r="Q400" s="3">
        <f t="shared" si="1"/>
        <v>0</v>
      </c>
    </row>
    <row r="401">
      <c r="A401" s="3"/>
      <c r="B401" s="3"/>
      <c r="Q401" s="3">
        <f t="shared" si="1"/>
        <v>0</v>
      </c>
    </row>
    <row r="402">
      <c r="A402" s="3"/>
      <c r="B402" s="3"/>
      <c r="Q402" s="3">
        <f t="shared" si="1"/>
        <v>0</v>
      </c>
    </row>
    <row r="403">
      <c r="A403" s="3"/>
      <c r="B403" s="3"/>
      <c r="Q403" s="3">
        <f t="shared" si="1"/>
        <v>0</v>
      </c>
    </row>
    <row r="404">
      <c r="A404" s="3"/>
      <c r="B404" s="3"/>
      <c r="Q404" s="3">
        <f t="shared" si="1"/>
        <v>0</v>
      </c>
    </row>
    <row r="405">
      <c r="A405" s="3"/>
      <c r="B405" s="3"/>
      <c r="Q405" s="3">
        <f t="shared" si="1"/>
        <v>0</v>
      </c>
    </row>
    <row r="406">
      <c r="A406" s="3"/>
      <c r="B406" s="3"/>
      <c r="Q406" s="3">
        <f t="shared" si="1"/>
        <v>0</v>
      </c>
    </row>
    <row r="407">
      <c r="A407" s="3"/>
      <c r="B407" s="3"/>
      <c r="Q407" s="3">
        <f t="shared" si="1"/>
        <v>0</v>
      </c>
    </row>
    <row r="408">
      <c r="A408" s="3"/>
      <c r="B408" s="3"/>
      <c r="Q408" s="3">
        <f t="shared" si="1"/>
        <v>0</v>
      </c>
    </row>
    <row r="409">
      <c r="A409" s="3"/>
      <c r="B409" s="3"/>
      <c r="Q409" s="3">
        <f t="shared" si="1"/>
        <v>0</v>
      </c>
    </row>
    <row r="410">
      <c r="A410" s="3"/>
      <c r="B410" s="3"/>
      <c r="Q410" s="3">
        <f t="shared" si="1"/>
        <v>0</v>
      </c>
    </row>
    <row r="411">
      <c r="A411" s="3"/>
      <c r="B411" s="3"/>
      <c r="Q411" s="3">
        <f t="shared" si="1"/>
        <v>0</v>
      </c>
    </row>
    <row r="412">
      <c r="A412" s="3"/>
      <c r="B412" s="3"/>
      <c r="Q412" s="3">
        <f t="shared" si="1"/>
        <v>0</v>
      </c>
    </row>
    <row r="413">
      <c r="A413" s="3"/>
      <c r="B413" s="3"/>
      <c r="Q413" s="3">
        <f t="shared" si="1"/>
        <v>0</v>
      </c>
    </row>
    <row r="414">
      <c r="A414" s="3"/>
      <c r="B414" s="3"/>
      <c r="Q414" s="3">
        <f t="shared" si="1"/>
        <v>0</v>
      </c>
    </row>
    <row r="415">
      <c r="A415" s="3"/>
      <c r="B415" s="3"/>
      <c r="Q415" s="3">
        <f t="shared" si="1"/>
        <v>0</v>
      </c>
    </row>
    <row r="416">
      <c r="A416" s="3"/>
      <c r="B416" s="3"/>
      <c r="Q416" s="3">
        <f t="shared" si="1"/>
        <v>0</v>
      </c>
    </row>
    <row r="417">
      <c r="A417" s="3"/>
      <c r="B417" s="3"/>
      <c r="Q417" s="3">
        <f t="shared" si="1"/>
        <v>0</v>
      </c>
    </row>
    <row r="418">
      <c r="A418" s="3"/>
      <c r="B418" s="3"/>
      <c r="Q418" s="3">
        <f t="shared" si="1"/>
        <v>0</v>
      </c>
    </row>
    <row r="419">
      <c r="A419" s="3"/>
      <c r="B419" s="3"/>
      <c r="Q419" s="3">
        <f t="shared" si="1"/>
        <v>0</v>
      </c>
    </row>
    <row r="420">
      <c r="A420" s="3"/>
      <c r="B420" s="3"/>
      <c r="Q420" s="3">
        <f t="shared" si="1"/>
        <v>0</v>
      </c>
    </row>
    <row r="421">
      <c r="A421" s="3"/>
      <c r="B421" s="3"/>
      <c r="Q421" s="3">
        <f t="shared" si="1"/>
        <v>0</v>
      </c>
    </row>
    <row r="422">
      <c r="A422" s="3"/>
      <c r="B422" s="3"/>
      <c r="Q422" s="3">
        <f t="shared" si="1"/>
        <v>0</v>
      </c>
    </row>
    <row r="423">
      <c r="A423" s="3"/>
      <c r="B423" s="3"/>
      <c r="Q423" s="3">
        <f t="shared" si="1"/>
        <v>0</v>
      </c>
    </row>
    <row r="424">
      <c r="A424" s="3"/>
      <c r="B424" s="3"/>
      <c r="Q424" s="3">
        <f t="shared" si="1"/>
        <v>0</v>
      </c>
    </row>
    <row r="425">
      <c r="A425" s="3"/>
      <c r="B425" s="3"/>
      <c r="Q425" s="3">
        <f t="shared" si="1"/>
        <v>0</v>
      </c>
    </row>
    <row r="426">
      <c r="A426" s="3"/>
      <c r="B426" s="3"/>
      <c r="Q426" s="3">
        <f t="shared" si="1"/>
        <v>0</v>
      </c>
    </row>
    <row r="427">
      <c r="A427" s="3"/>
      <c r="B427" s="3"/>
      <c r="Q427" s="3">
        <f t="shared" si="1"/>
        <v>0</v>
      </c>
    </row>
    <row r="428">
      <c r="A428" s="3"/>
      <c r="B428" s="3"/>
      <c r="Q428" s="3">
        <f t="shared" si="1"/>
        <v>0</v>
      </c>
    </row>
    <row r="429">
      <c r="A429" s="3"/>
      <c r="B429" s="3"/>
      <c r="Q429" s="3">
        <f t="shared" si="1"/>
        <v>0</v>
      </c>
    </row>
    <row r="430">
      <c r="A430" s="3"/>
      <c r="B430" s="3"/>
      <c r="Q430" s="3">
        <f t="shared" si="1"/>
        <v>0</v>
      </c>
    </row>
    <row r="431">
      <c r="A431" s="3"/>
      <c r="B431" s="3"/>
      <c r="Q431" s="3">
        <f t="shared" si="1"/>
        <v>0</v>
      </c>
    </row>
    <row r="432">
      <c r="A432" s="3"/>
      <c r="B432" s="3"/>
      <c r="Q432" s="3">
        <f t="shared" si="1"/>
        <v>0</v>
      </c>
    </row>
    <row r="433">
      <c r="A433" s="3"/>
      <c r="B433" s="3"/>
      <c r="Q433" s="3">
        <f t="shared" si="1"/>
        <v>0</v>
      </c>
    </row>
    <row r="434">
      <c r="A434" s="3"/>
      <c r="B434" s="3"/>
      <c r="Q434" s="3">
        <f t="shared" si="1"/>
        <v>0</v>
      </c>
    </row>
    <row r="435">
      <c r="A435" s="3"/>
      <c r="B435" s="3"/>
      <c r="Q435" s="3">
        <f t="shared" si="1"/>
        <v>0</v>
      </c>
    </row>
    <row r="436">
      <c r="A436" s="3"/>
      <c r="B436" s="3"/>
      <c r="Q436" s="3">
        <f t="shared" si="1"/>
        <v>0</v>
      </c>
    </row>
    <row r="437">
      <c r="A437" s="3"/>
      <c r="B437" s="3"/>
      <c r="Q437" s="3">
        <f t="shared" si="1"/>
        <v>0</v>
      </c>
    </row>
    <row r="438">
      <c r="A438" s="3"/>
      <c r="B438" s="3"/>
      <c r="Q438" s="3">
        <f t="shared" si="1"/>
        <v>0</v>
      </c>
    </row>
    <row r="439">
      <c r="A439" s="3"/>
      <c r="B439" s="3"/>
      <c r="Q439" s="3">
        <f t="shared" si="1"/>
        <v>0</v>
      </c>
    </row>
    <row r="440">
      <c r="A440" s="3"/>
      <c r="B440" s="3"/>
      <c r="Q440" s="3">
        <f t="shared" si="1"/>
        <v>0</v>
      </c>
    </row>
    <row r="441">
      <c r="A441" s="3"/>
      <c r="B441" s="3"/>
      <c r="Q441" s="3">
        <f t="shared" si="1"/>
        <v>0</v>
      </c>
    </row>
    <row r="442">
      <c r="A442" s="3"/>
      <c r="B442" s="3"/>
      <c r="Q442" s="3">
        <f t="shared" si="1"/>
        <v>0</v>
      </c>
    </row>
    <row r="443">
      <c r="A443" s="3"/>
      <c r="B443" s="3"/>
      <c r="Q443" s="3">
        <f t="shared" si="1"/>
        <v>0</v>
      </c>
    </row>
    <row r="444">
      <c r="A444" s="3"/>
      <c r="B444" s="3"/>
      <c r="Q444" s="3">
        <f t="shared" si="1"/>
        <v>0</v>
      </c>
    </row>
    <row r="445">
      <c r="A445" s="3"/>
      <c r="B445" s="3"/>
      <c r="Q445" s="3">
        <f t="shared" si="1"/>
        <v>0</v>
      </c>
    </row>
    <row r="446">
      <c r="A446" s="3"/>
      <c r="B446" s="3"/>
      <c r="Q446" s="3">
        <f t="shared" si="1"/>
        <v>0</v>
      </c>
    </row>
    <row r="447">
      <c r="A447" s="3"/>
      <c r="B447" s="3"/>
      <c r="Q447" s="3">
        <f t="shared" si="1"/>
        <v>0</v>
      </c>
    </row>
    <row r="448">
      <c r="A448" s="3"/>
      <c r="B448" s="3"/>
      <c r="Q448" s="3">
        <f t="shared" si="1"/>
        <v>0</v>
      </c>
    </row>
    <row r="449">
      <c r="A449" s="3"/>
      <c r="B449" s="3"/>
      <c r="Q449" s="3">
        <f t="shared" si="1"/>
        <v>0</v>
      </c>
    </row>
    <row r="450">
      <c r="A450" s="3"/>
      <c r="B450" s="3"/>
      <c r="Q450" s="3">
        <f t="shared" si="1"/>
        <v>0</v>
      </c>
    </row>
    <row r="451">
      <c r="A451" s="3"/>
      <c r="B451" s="3"/>
      <c r="Q451" s="3">
        <f t="shared" si="1"/>
        <v>0</v>
      </c>
    </row>
    <row r="452">
      <c r="A452" s="3"/>
      <c r="B452" s="3"/>
      <c r="Q452" s="3">
        <f t="shared" si="1"/>
        <v>0</v>
      </c>
    </row>
    <row r="453">
      <c r="A453" s="3"/>
      <c r="B453" s="3"/>
      <c r="Q453" s="3">
        <f t="shared" si="1"/>
        <v>0</v>
      </c>
    </row>
    <row r="454">
      <c r="A454" s="3"/>
      <c r="B454" s="3"/>
      <c r="Q454" s="3">
        <f t="shared" si="1"/>
        <v>0</v>
      </c>
    </row>
    <row r="455">
      <c r="A455" s="3"/>
      <c r="B455" s="3"/>
      <c r="Q455" s="3">
        <f t="shared" si="1"/>
        <v>0</v>
      </c>
    </row>
    <row r="456">
      <c r="A456" s="3"/>
      <c r="B456" s="3"/>
      <c r="Q456" s="3">
        <f t="shared" si="1"/>
        <v>0</v>
      </c>
    </row>
    <row r="457">
      <c r="A457" s="3"/>
      <c r="B457" s="3"/>
      <c r="Q457" s="3">
        <f t="shared" si="1"/>
        <v>0</v>
      </c>
    </row>
    <row r="458">
      <c r="A458" s="3"/>
      <c r="B458" s="3"/>
      <c r="Q458" s="3">
        <f t="shared" si="1"/>
        <v>0</v>
      </c>
    </row>
    <row r="459">
      <c r="A459" s="3"/>
      <c r="B459" s="3"/>
      <c r="Q459" s="3">
        <f t="shared" si="1"/>
        <v>0</v>
      </c>
    </row>
    <row r="460">
      <c r="A460" s="3"/>
      <c r="B460" s="3"/>
      <c r="Q460" s="3">
        <f t="shared" si="1"/>
        <v>0</v>
      </c>
    </row>
    <row r="461">
      <c r="A461" s="3"/>
      <c r="B461" s="3"/>
      <c r="Q461" s="3">
        <f t="shared" si="1"/>
        <v>0</v>
      </c>
    </row>
    <row r="462">
      <c r="A462" s="3"/>
      <c r="B462" s="3"/>
      <c r="Q462" s="3">
        <f t="shared" si="1"/>
        <v>0</v>
      </c>
    </row>
    <row r="463">
      <c r="A463" s="3"/>
      <c r="B463" s="3"/>
      <c r="Q463" s="3">
        <f t="shared" si="1"/>
        <v>0</v>
      </c>
    </row>
    <row r="464">
      <c r="A464" s="3"/>
      <c r="B464" s="3"/>
      <c r="Q464" s="3">
        <f t="shared" si="1"/>
        <v>0</v>
      </c>
    </row>
    <row r="465">
      <c r="A465" s="3"/>
      <c r="B465" s="3"/>
      <c r="Q465" s="3">
        <f t="shared" si="1"/>
        <v>0</v>
      </c>
    </row>
    <row r="466">
      <c r="A466" s="3"/>
      <c r="B466" s="3"/>
      <c r="Q466" s="3">
        <f t="shared" si="1"/>
        <v>0</v>
      </c>
    </row>
    <row r="467">
      <c r="A467" s="3"/>
      <c r="B467" s="3"/>
      <c r="Q467" s="3">
        <f t="shared" si="1"/>
        <v>0</v>
      </c>
    </row>
    <row r="468">
      <c r="A468" s="3"/>
      <c r="B468" s="3"/>
      <c r="Q468" s="3">
        <f t="shared" si="1"/>
        <v>0</v>
      </c>
    </row>
    <row r="469">
      <c r="A469" s="3"/>
      <c r="B469" s="3"/>
      <c r="Q469" s="3">
        <f t="shared" si="1"/>
        <v>0</v>
      </c>
    </row>
    <row r="470">
      <c r="A470" s="3"/>
      <c r="B470" s="3"/>
      <c r="Q470" s="3">
        <f t="shared" si="1"/>
        <v>0</v>
      </c>
    </row>
    <row r="471">
      <c r="A471" s="3"/>
      <c r="B471" s="3"/>
      <c r="Q471" s="3">
        <f t="shared" si="1"/>
        <v>0</v>
      </c>
    </row>
    <row r="472">
      <c r="A472" s="3"/>
      <c r="B472" s="3"/>
      <c r="Q472" s="3">
        <f t="shared" si="1"/>
        <v>0</v>
      </c>
    </row>
    <row r="473">
      <c r="A473" s="3"/>
      <c r="B473" s="3"/>
      <c r="Q473" s="3">
        <f t="shared" si="1"/>
        <v>0</v>
      </c>
    </row>
    <row r="474">
      <c r="A474" s="3"/>
      <c r="B474" s="3"/>
      <c r="Q474" s="3">
        <f t="shared" si="1"/>
        <v>0</v>
      </c>
    </row>
    <row r="475">
      <c r="A475" s="3"/>
      <c r="B475" s="3"/>
      <c r="Q475" s="3">
        <f t="shared" si="1"/>
        <v>0</v>
      </c>
    </row>
    <row r="476">
      <c r="A476" s="3"/>
      <c r="B476" s="3"/>
      <c r="Q476" s="3">
        <f t="shared" si="1"/>
        <v>0</v>
      </c>
    </row>
    <row r="477">
      <c r="A477" s="3"/>
      <c r="B477" s="3"/>
      <c r="Q477" s="3">
        <f t="shared" si="1"/>
        <v>0</v>
      </c>
    </row>
    <row r="478">
      <c r="A478" s="3"/>
      <c r="B478" s="3"/>
      <c r="Q478" s="3">
        <f t="shared" si="1"/>
        <v>0</v>
      </c>
    </row>
    <row r="479">
      <c r="A479" s="3"/>
      <c r="B479" s="3"/>
      <c r="Q479" s="3">
        <f t="shared" si="1"/>
        <v>0</v>
      </c>
    </row>
    <row r="480">
      <c r="A480" s="3"/>
      <c r="B480" s="3"/>
      <c r="Q480" s="3">
        <f t="shared" si="1"/>
        <v>0</v>
      </c>
    </row>
    <row r="481">
      <c r="A481" s="3"/>
      <c r="B481" s="3"/>
      <c r="Q481" s="3">
        <f t="shared" si="1"/>
        <v>0</v>
      </c>
    </row>
    <row r="482">
      <c r="A482" s="3"/>
      <c r="B482" s="3"/>
      <c r="Q482" s="3">
        <f t="shared" si="1"/>
        <v>0</v>
      </c>
    </row>
    <row r="483">
      <c r="A483" s="3"/>
      <c r="B483" s="3"/>
      <c r="Q483" s="3">
        <f t="shared" si="1"/>
        <v>0</v>
      </c>
    </row>
    <row r="484">
      <c r="A484" s="3"/>
      <c r="B484" s="3"/>
      <c r="Q484" s="3">
        <f t="shared" si="1"/>
        <v>0</v>
      </c>
    </row>
    <row r="485">
      <c r="A485" s="3"/>
      <c r="B485" s="3"/>
      <c r="Q485" s="3">
        <f t="shared" si="1"/>
        <v>0</v>
      </c>
    </row>
    <row r="486">
      <c r="A486" s="3"/>
      <c r="B486" s="3"/>
      <c r="Q486" s="3">
        <f t="shared" si="1"/>
        <v>0</v>
      </c>
    </row>
    <row r="487">
      <c r="A487" s="3"/>
      <c r="B487" s="3"/>
      <c r="Q487" s="3">
        <f t="shared" si="1"/>
        <v>0</v>
      </c>
    </row>
    <row r="488">
      <c r="A488" s="3"/>
      <c r="B488" s="3"/>
      <c r="Q488" s="3">
        <f t="shared" si="1"/>
        <v>0</v>
      </c>
    </row>
    <row r="489">
      <c r="A489" s="3"/>
      <c r="B489" s="3"/>
      <c r="Q489" s="3">
        <f t="shared" si="1"/>
        <v>0</v>
      </c>
    </row>
    <row r="490">
      <c r="A490" s="3"/>
      <c r="B490" s="3"/>
      <c r="Q490" s="3">
        <f t="shared" si="1"/>
        <v>0</v>
      </c>
    </row>
    <row r="491">
      <c r="A491" s="3"/>
      <c r="B491" s="3"/>
      <c r="Q491" s="3">
        <f t="shared" si="1"/>
        <v>0</v>
      </c>
    </row>
    <row r="492">
      <c r="A492" s="3"/>
      <c r="B492" s="3"/>
      <c r="Q492" s="3">
        <f t="shared" si="1"/>
        <v>0</v>
      </c>
    </row>
    <row r="493">
      <c r="A493" s="3"/>
      <c r="B493" s="3"/>
      <c r="Q493" s="3">
        <f t="shared" si="1"/>
        <v>0</v>
      </c>
    </row>
    <row r="494">
      <c r="A494" s="3"/>
      <c r="B494" s="3"/>
      <c r="Q494" s="3">
        <f t="shared" si="1"/>
        <v>0</v>
      </c>
    </row>
    <row r="495">
      <c r="A495" s="3"/>
      <c r="B495" s="3"/>
      <c r="Q495" s="3">
        <f t="shared" si="1"/>
        <v>0</v>
      </c>
    </row>
    <row r="496">
      <c r="A496" s="3"/>
      <c r="B496" s="3"/>
      <c r="Q496" s="3">
        <f t="shared" si="1"/>
        <v>0</v>
      </c>
    </row>
    <row r="497">
      <c r="A497" s="3"/>
      <c r="B497" s="3"/>
      <c r="Q497" s="3">
        <f t="shared" si="1"/>
        <v>0</v>
      </c>
    </row>
    <row r="498">
      <c r="A498" s="3"/>
      <c r="B498" s="3"/>
      <c r="Q498" s="3">
        <f t="shared" si="1"/>
        <v>0</v>
      </c>
    </row>
    <row r="499">
      <c r="A499" s="3"/>
      <c r="B499" s="3"/>
      <c r="Q499" s="3">
        <f t="shared" si="1"/>
        <v>0</v>
      </c>
    </row>
    <row r="500">
      <c r="A500" s="3"/>
      <c r="B500" s="3"/>
      <c r="Q500" s="3">
        <f t="shared" si="1"/>
        <v>0</v>
      </c>
    </row>
    <row r="501">
      <c r="A501" s="3"/>
      <c r="B501" s="3"/>
      <c r="Q501" s="3">
        <f t="shared" si="1"/>
        <v>0</v>
      </c>
    </row>
    <row r="502">
      <c r="A502" s="3"/>
      <c r="B502" s="3"/>
      <c r="Q502" s="3">
        <f t="shared" si="1"/>
        <v>0</v>
      </c>
    </row>
    <row r="503">
      <c r="A503" s="3"/>
      <c r="B503" s="3"/>
      <c r="Q503" s="3">
        <f t="shared" si="1"/>
        <v>0</v>
      </c>
    </row>
    <row r="504">
      <c r="A504" s="3"/>
      <c r="B504" s="3"/>
      <c r="Q504" s="3">
        <f t="shared" si="1"/>
        <v>0</v>
      </c>
    </row>
    <row r="505">
      <c r="A505" s="3"/>
      <c r="B505" s="3"/>
      <c r="Q505" s="3">
        <f t="shared" si="1"/>
        <v>0</v>
      </c>
    </row>
    <row r="506">
      <c r="A506" s="3"/>
      <c r="B506" s="3"/>
      <c r="Q506" s="3">
        <f t="shared" si="1"/>
        <v>0</v>
      </c>
    </row>
    <row r="507">
      <c r="A507" s="3"/>
      <c r="B507" s="3"/>
      <c r="Q507" s="3">
        <f t="shared" si="1"/>
        <v>0</v>
      </c>
    </row>
    <row r="508">
      <c r="A508" s="3"/>
      <c r="B508" s="3"/>
      <c r="Q508" s="3">
        <f t="shared" si="1"/>
        <v>0</v>
      </c>
    </row>
    <row r="509">
      <c r="A509" s="3"/>
      <c r="B509" s="3"/>
      <c r="Q509" s="3">
        <f t="shared" si="1"/>
        <v>0</v>
      </c>
    </row>
    <row r="510">
      <c r="A510" s="3"/>
      <c r="B510" s="3"/>
      <c r="Q510" s="3">
        <f t="shared" si="1"/>
        <v>0</v>
      </c>
    </row>
    <row r="511">
      <c r="A511" s="3"/>
      <c r="B511" s="3"/>
      <c r="Q511" s="3">
        <f t="shared" si="1"/>
        <v>0</v>
      </c>
    </row>
    <row r="512">
      <c r="A512" s="3"/>
      <c r="B512" s="3"/>
      <c r="Q512" s="3">
        <f t="shared" si="1"/>
        <v>0</v>
      </c>
    </row>
    <row r="513">
      <c r="A513" s="3"/>
      <c r="B513" s="3"/>
      <c r="Q513" s="3">
        <f t="shared" si="1"/>
        <v>0</v>
      </c>
    </row>
    <row r="514">
      <c r="A514" s="3"/>
      <c r="B514" s="3"/>
      <c r="Q514" s="3">
        <f t="shared" si="1"/>
        <v>0</v>
      </c>
    </row>
    <row r="515">
      <c r="A515" s="3"/>
      <c r="B515" s="3"/>
      <c r="Q515" s="3">
        <f t="shared" si="1"/>
        <v>0</v>
      </c>
    </row>
    <row r="516">
      <c r="A516" s="3"/>
      <c r="B516" s="3"/>
      <c r="Q516" s="3">
        <f t="shared" si="1"/>
        <v>0</v>
      </c>
    </row>
    <row r="517">
      <c r="A517" s="3"/>
      <c r="B517" s="3"/>
      <c r="Q517" s="3">
        <f t="shared" si="1"/>
        <v>0</v>
      </c>
    </row>
    <row r="518">
      <c r="A518" s="3"/>
      <c r="B518" s="3"/>
      <c r="Q518" s="3">
        <f t="shared" si="1"/>
        <v>0</v>
      </c>
    </row>
    <row r="519">
      <c r="A519" s="3"/>
      <c r="B519" s="3"/>
      <c r="Q519" s="3">
        <f t="shared" si="1"/>
        <v>0</v>
      </c>
    </row>
    <row r="520">
      <c r="A520" s="3"/>
      <c r="B520" s="3"/>
      <c r="Q520" s="3">
        <f t="shared" si="1"/>
        <v>0</v>
      </c>
    </row>
    <row r="521">
      <c r="A521" s="3"/>
      <c r="B521" s="3"/>
      <c r="Q521" s="3">
        <f t="shared" si="1"/>
        <v>0</v>
      </c>
    </row>
    <row r="522">
      <c r="A522" s="3"/>
      <c r="B522" s="3"/>
      <c r="Q522" s="3">
        <f t="shared" si="1"/>
        <v>0</v>
      </c>
    </row>
    <row r="523">
      <c r="A523" s="3"/>
      <c r="B523" s="3"/>
      <c r="Q523" s="3">
        <f t="shared" si="1"/>
        <v>0</v>
      </c>
    </row>
    <row r="524">
      <c r="A524" s="3"/>
      <c r="B524" s="3"/>
      <c r="Q524" s="3">
        <f t="shared" si="1"/>
        <v>0</v>
      </c>
    </row>
    <row r="525">
      <c r="A525" s="3"/>
      <c r="B525" s="3"/>
      <c r="Q525" s="3">
        <f t="shared" si="1"/>
        <v>0</v>
      </c>
    </row>
    <row r="526">
      <c r="A526" s="3"/>
      <c r="B526" s="3"/>
      <c r="Q526" s="3">
        <f t="shared" si="1"/>
        <v>0</v>
      </c>
    </row>
    <row r="527">
      <c r="A527" s="3"/>
      <c r="B527" s="3"/>
      <c r="Q527" s="3">
        <f t="shared" si="1"/>
        <v>0</v>
      </c>
    </row>
    <row r="528">
      <c r="A528" s="3"/>
      <c r="B528" s="3"/>
      <c r="Q528" s="3">
        <f t="shared" si="1"/>
        <v>0</v>
      </c>
    </row>
    <row r="529">
      <c r="A529" s="3"/>
      <c r="B529" s="3"/>
      <c r="Q529" s="3">
        <f t="shared" si="1"/>
        <v>0</v>
      </c>
    </row>
    <row r="530">
      <c r="A530" s="3"/>
      <c r="B530" s="3"/>
      <c r="Q530" s="3">
        <f t="shared" si="1"/>
        <v>0</v>
      </c>
    </row>
    <row r="531">
      <c r="A531" s="3"/>
      <c r="B531" s="3"/>
      <c r="Q531" s="3">
        <f t="shared" si="1"/>
        <v>0</v>
      </c>
    </row>
    <row r="532">
      <c r="A532" s="3"/>
      <c r="B532" s="3"/>
      <c r="Q532" s="3">
        <f t="shared" si="1"/>
        <v>0</v>
      </c>
    </row>
    <row r="533">
      <c r="A533" s="3"/>
      <c r="B533" s="3"/>
      <c r="Q533" s="3">
        <f t="shared" si="1"/>
        <v>0</v>
      </c>
    </row>
    <row r="534">
      <c r="A534" s="3"/>
      <c r="B534" s="3"/>
      <c r="Q534" s="3">
        <f t="shared" si="1"/>
        <v>0</v>
      </c>
    </row>
    <row r="535">
      <c r="A535" s="3"/>
      <c r="B535" s="3"/>
      <c r="Q535" s="3">
        <f t="shared" si="1"/>
        <v>0</v>
      </c>
    </row>
    <row r="536">
      <c r="A536" s="3"/>
      <c r="B536" s="3"/>
      <c r="Q536" s="3">
        <f t="shared" si="1"/>
        <v>0</v>
      </c>
    </row>
    <row r="537">
      <c r="A537" s="3"/>
      <c r="B537" s="3"/>
      <c r="Q537" s="3">
        <f t="shared" si="1"/>
        <v>0</v>
      </c>
    </row>
    <row r="538">
      <c r="A538" s="3"/>
      <c r="B538" s="3"/>
      <c r="Q538" s="3">
        <f t="shared" si="1"/>
        <v>0</v>
      </c>
    </row>
    <row r="539">
      <c r="A539" s="3"/>
      <c r="B539" s="3"/>
      <c r="Q539" s="3">
        <f t="shared" si="1"/>
        <v>0</v>
      </c>
    </row>
    <row r="540">
      <c r="A540" s="3"/>
      <c r="B540" s="3"/>
      <c r="Q540" s="3">
        <f t="shared" si="1"/>
        <v>0</v>
      </c>
    </row>
    <row r="541">
      <c r="A541" s="3"/>
      <c r="B541" s="3"/>
      <c r="Q541" s="3">
        <f t="shared" si="1"/>
        <v>0</v>
      </c>
    </row>
    <row r="542">
      <c r="A542" s="3"/>
      <c r="B542" s="3"/>
      <c r="Q542" s="3">
        <f t="shared" si="1"/>
        <v>0</v>
      </c>
    </row>
    <row r="543">
      <c r="A543" s="3"/>
      <c r="B543" s="3"/>
      <c r="Q543" s="3">
        <f t="shared" si="1"/>
        <v>0</v>
      </c>
    </row>
    <row r="544">
      <c r="A544" s="3"/>
      <c r="B544" s="3"/>
      <c r="Q544" s="3">
        <f t="shared" si="1"/>
        <v>0</v>
      </c>
    </row>
    <row r="545">
      <c r="A545" s="3"/>
      <c r="B545" s="3"/>
      <c r="Q545" s="3">
        <f t="shared" si="1"/>
        <v>0</v>
      </c>
    </row>
    <row r="546">
      <c r="A546" s="3"/>
      <c r="B546" s="3"/>
      <c r="Q546" s="3">
        <f t="shared" si="1"/>
        <v>0</v>
      </c>
    </row>
    <row r="547">
      <c r="A547" s="3"/>
      <c r="B547" s="3"/>
      <c r="Q547" s="3">
        <f t="shared" si="1"/>
        <v>0</v>
      </c>
    </row>
    <row r="548">
      <c r="A548" s="3"/>
      <c r="B548" s="3"/>
      <c r="Q548" s="3">
        <f t="shared" si="1"/>
        <v>0</v>
      </c>
    </row>
    <row r="549">
      <c r="A549" s="3"/>
      <c r="B549" s="3"/>
      <c r="Q549" s="3">
        <f t="shared" si="1"/>
        <v>0</v>
      </c>
    </row>
    <row r="550">
      <c r="A550" s="3"/>
      <c r="B550" s="3"/>
      <c r="Q550" s="3">
        <f t="shared" si="1"/>
        <v>0</v>
      </c>
    </row>
    <row r="551">
      <c r="A551" s="3"/>
      <c r="B551" s="3"/>
      <c r="Q551" s="3">
        <f t="shared" si="1"/>
        <v>0</v>
      </c>
    </row>
    <row r="552">
      <c r="A552" s="3"/>
      <c r="B552" s="3"/>
      <c r="Q552" s="3">
        <f t="shared" si="1"/>
        <v>0</v>
      </c>
    </row>
    <row r="553">
      <c r="A553" s="3"/>
      <c r="B553" s="3"/>
      <c r="Q553" s="3">
        <f t="shared" si="1"/>
        <v>0</v>
      </c>
    </row>
    <row r="554">
      <c r="A554" s="3"/>
      <c r="B554" s="3"/>
      <c r="Q554" s="3">
        <f t="shared" si="1"/>
        <v>0</v>
      </c>
    </row>
    <row r="555">
      <c r="A555" s="3"/>
      <c r="B555" s="3"/>
      <c r="Q555" s="3">
        <f t="shared" si="1"/>
        <v>0</v>
      </c>
    </row>
    <row r="556">
      <c r="A556" s="3"/>
      <c r="B556" s="3"/>
      <c r="Q556" s="3">
        <f t="shared" si="1"/>
        <v>0</v>
      </c>
    </row>
    <row r="557">
      <c r="A557" s="3"/>
      <c r="B557" s="3"/>
      <c r="Q557" s="3">
        <f t="shared" si="1"/>
        <v>0</v>
      </c>
    </row>
    <row r="558">
      <c r="A558" s="3"/>
      <c r="B558" s="3"/>
      <c r="Q558" s="3">
        <f t="shared" si="1"/>
        <v>0</v>
      </c>
    </row>
    <row r="559">
      <c r="A559" s="3"/>
      <c r="B559" s="3"/>
      <c r="Q559" s="3">
        <f t="shared" si="1"/>
        <v>0</v>
      </c>
    </row>
    <row r="560">
      <c r="A560" s="3"/>
      <c r="B560" s="3"/>
      <c r="Q560" s="3">
        <f t="shared" si="1"/>
        <v>0</v>
      </c>
    </row>
    <row r="561">
      <c r="A561" s="3"/>
      <c r="B561" s="3"/>
      <c r="Q561" s="3">
        <f t="shared" si="1"/>
        <v>0</v>
      </c>
    </row>
    <row r="562">
      <c r="A562" s="3"/>
      <c r="B562" s="3"/>
      <c r="Q562" s="3">
        <f t="shared" si="1"/>
        <v>0</v>
      </c>
    </row>
    <row r="563">
      <c r="A563" s="3"/>
      <c r="B563" s="3"/>
      <c r="Q563" s="3">
        <f t="shared" si="1"/>
        <v>0</v>
      </c>
    </row>
    <row r="564">
      <c r="A564" s="3"/>
      <c r="B564" s="3"/>
      <c r="Q564" s="3">
        <f t="shared" si="1"/>
        <v>0</v>
      </c>
    </row>
    <row r="565">
      <c r="A565" s="3"/>
      <c r="B565" s="3"/>
      <c r="Q565" s="3">
        <f t="shared" si="1"/>
        <v>0</v>
      </c>
    </row>
    <row r="566">
      <c r="A566" s="3"/>
      <c r="B566" s="3"/>
      <c r="Q566" s="3">
        <f t="shared" si="1"/>
        <v>0</v>
      </c>
    </row>
    <row r="567">
      <c r="A567" s="3"/>
      <c r="B567" s="3"/>
      <c r="Q567" s="3">
        <f t="shared" si="1"/>
        <v>0</v>
      </c>
    </row>
    <row r="568">
      <c r="A568" s="3"/>
      <c r="B568" s="3"/>
      <c r="Q568" s="3">
        <f t="shared" si="1"/>
        <v>0</v>
      </c>
    </row>
    <row r="569">
      <c r="A569" s="3"/>
      <c r="B569" s="3"/>
      <c r="Q569" s="3">
        <f t="shared" si="1"/>
        <v>0</v>
      </c>
    </row>
    <row r="570">
      <c r="A570" s="3"/>
      <c r="B570" s="3"/>
      <c r="Q570" s="3">
        <f t="shared" si="1"/>
        <v>0</v>
      </c>
    </row>
    <row r="571">
      <c r="A571" s="3"/>
      <c r="B571" s="3"/>
      <c r="Q571" s="3">
        <f t="shared" si="1"/>
        <v>0</v>
      </c>
    </row>
    <row r="572">
      <c r="A572" s="3"/>
      <c r="B572" s="3"/>
      <c r="Q572" s="3">
        <f t="shared" si="1"/>
        <v>0</v>
      </c>
    </row>
    <row r="573">
      <c r="A573" s="3"/>
      <c r="B573" s="3"/>
      <c r="Q573" s="3">
        <f t="shared" si="1"/>
        <v>0</v>
      </c>
    </row>
    <row r="574">
      <c r="A574" s="3"/>
      <c r="B574" s="3"/>
      <c r="Q574" s="3">
        <f t="shared" si="1"/>
        <v>0</v>
      </c>
    </row>
    <row r="575">
      <c r="A575" s="3"/>
      <c r="B575" s="3"/>
      <c r="Q575" s="3">
        <f t="shared" si="1"/>
        <v>0</v>
      </c>
    </row>
    <row r="576">
      <c r="A576" s="3"/>
      <c r="B576" s="3"/>
      <c r="Q576" s="3">
        <f t="shared" si="1"/>
        <v>0</v>
      </c>
    </row>
    <row r="577">
      <c r="A577" s="3"/>
      <c r="B577" s="3"/>
      <c r="Q577" s="3">
        <f t="shared" si="1"/>
        <v>0</v>
      </c>
    </row>
    <row r="578">
      <c r="A578" s="3"/>
      <c r="B578" s="3"/>
      <c r="Q578" s="3">
        <f t="shared" si="1"/>
        <v>0</v>
      </c>
    </row>
    <row r="579">
      <c r="A579" s="3"/>
      <c r="B579" s="3"/>
      <c r="Q579" s="3">
        <f t="shared" si="1"/>
        <v>0</v>
      </c>
    </row>
    <row r="580">
      <c r="A580" s="3"/>
      <c r="B580" s="3"/>
      <c r="Q580" s="3">
        <f t="shared" si="1"/>
        <v>0</v>
      </c>
    </row>
    <row r="581">
      <c r="A581" s="3"/>
      <c r="B581" s="3"/>
      <c r="Q581" s="3">
        <f t="shared" si="1"/>
        <v>0</v>
      </c>
    </row>
    <row r="582">
      <c r="A582" s="3"/>
      <c r="B582" s="3"/>
      <c r="Q582" s="3">
        <f t="shared" si="1"/>
        <v>0</v>
      </c>
    </row>
    <row r="583">
      <c r="A583" s="3"/>
      <c r="B583" s="3"/>
      <c r="Q583" s="3">
        <f t="shared" si="1"/>
        <v>0</v>
      </c>
    </row>
    <row r="584">
      <c r="A584" s="3"/>
      <c r="B584" s="3"/>
      <c r="Q584" s="3">
        <f t="shared" si="1"/>
        <v>0</v>
      </c>
    </row>
    <row r="585">
      <c r="A585" s="3"/>
      <c r="B585" s="3"/>
      <c r="Q585" s="3">
        <f t="shared" si="1"/>
        <v>0</v>
      </c>
    </row>
    <row r="586">
      <c r="A586" s="3"/>
      <c r="B586" s="3"/>
      <c r="Q586" s="3">
        <f t="shared" si="1"/>
        <v>0</v>
      </c>
    </row>
    <row r="587">
      <c r="A587" s="3"/>
      <c r="B587" s="3"/>
      <c r="Q587" s="3">
        <f t="shared" si="1"/>
        <v>0</v>
      </c>
    </row>
    <row r="588">
      <c r="A588" s="3"/>
      <c r="B588" s="3"/>
      <c r="Q588" s="3">
        <f t="shared" si="1"/>
        <v>0</v>
      </c>
    </row>
    <row r="589">
      <c r="A589" s="3"/>
      <c r="B589" s="3"/>
      <c r="Q589" s="3">
        <f t="shared" si="1"/>
        <v>0</v>
      </c>
    </row>
    <row r="590">
      <c r="A590" s="3"/>
      <c r="B590" s="3"/>
      <c r="Q590" s="3">
        <f t="shared" si="1"/>
        <v>0</v>
      </c>
    </row>
    <row r="591">
      <c r="A591" s="3"/>
      <c r="B591" s="3"/>
      <c r="Q591" s="3">
        <f t="shared" si="1"/>
        <v>0</v>
      </c>
    </row>
    <row r="592">
      <c r="A592" s="3"/>
      <c r="B592" s="3"/>
      <c r="Q592" s="3">
        <f t="shared" si="1"/>
        <v>0</v>
      </c>
    </row>
    <row r="593">
      <c r="A593" s="3"/>
      <c r="B593" s="3"/>
      <c r="Q593" s="3">
        <f t="shared" si="1"/>
        <v>0</v>
      </c>
    </row>
    <row r="594">
      <c r="A594" s="3"/>
      <c r="B594" s="3"/>
      <c r="Q594" s="3">
        <f t="shared" si="1"/>
        <v>0</v>
      </c>
    </row>
    <row r="595">
      <c r="A595" s="3"/>
      <c r="B595" s="3"/>
      <c r="Q595" s="3">
        <f t="shared" si="1"/>
        <v>0</v>
      </c>
    </row>
    <row r="596">
      <c r="A596" s="3"/>
      <c r="B596" s="3"/>
      <c r="Q596" s="3">
        <f t="shared" si="1"/>
        <v>0</v>
      </c>
    </row>
    <row r="597">
      <c r="A597" s="3"/>
      <c r="B597" s="3"/>
      <c r="Q597" s="3">
        <f t="shared" si="1"/>
        <v>0</v>
      </c>
    </row>
    <row r="598">
      <c r="A598" s="3"/>
      <c r="B598" s="3"/>
      <c r="Q598" s="3">
        <f t="shared" si="1"/>
        <v>0</v>
      </c>
    </row>
    <row r="599">
      <c r="A599" s="3"/>
      <c r="B599" s="3"/>
      <c r="Q599" s="3">
        <f t="shared" si="1"/>
        <v>0</v>
      </c>
    </row>
    <row r="600">
      <c r="A600" s="3"/>
      <c r="B600" s="3"/>
      <c r="Q600" s="3">
        <f t="shared" si="1"/>
        <v>0</v>
      </c>
    </row>
    <row r="601">
      <c r="A601" s="3"/>
      <c r="B601" s="3"/>
      <c r="Q601" s="3">
        <f t="shared" si="1"/>
        <v>0</v>
      </c>
    </row>
    <row r="602">
      <c r="A602" s="3"/>
      <c r="B602" s="3"/>
      <c r="Q602" s="3">
        <f t="shared" si="1"/>
        <v>0</v>
      </c>
    </row>
    <row r="603">
      <c r="A603" s="3"/>
      <c r="B603" s="3"/>
      <c r="Q603" s="3">
        <f t="shared" si="1"/>
        <v>0</v>
      </c>
    </row>
    <row r="604">
      <c r="A604" s="3"/>
      <c r="B604" s="3"/>
      <c r="Q604" s="3">
        <f t="shared" si="1"/>
        <v>0</v>
      </c>
    </row>
    <row r="605">
      <c r="A605" s="3"/>
      <c r="B605" s="3"/>
      <c r="Q605" s="3">
        <f t="shared" si="1"/>
        <v>0</v>
      </c>
    </row>
    <row r="606">
      <c r="A606" s="3"/>
      <c r="B606" s="3"/>
      <c r="Q606" s="3">
        <f t="shared" si="1"/>
        <v>0</v>
      </c>
    </row>
    <row r="607">
      <c r="A607" s="3"/>
      <c r="B607" s="3"/>
      <c r="Q607" s="3">
        <f t="shared" si="1"/>
        <v>0</v>
      </c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</sheetData>
  <mergeCells count="3">
    <mergeCell ref="A1:D1"/>
    <mergeCell ref="A10:D10"/>
    <mergeCell ref="E10:H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25"/>
    <col customWidth="1" min="9" max="9" width="15.38"/>
  </cols>
  <sheetData>
    <row r="1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H1" s="4" t="s">
        <v>72</v>
      </c>
    </row>
    <row r="2">
      <c r="A2" s="2" t="s">
        <v>73</v>
      </c>
      <c r="B2" s="2">
        <v>2023.0</v>
      </c>
      <c r="C2" s="2">
        <v>0.0</v>
      </c>
      <c r="D2" s="2">
        <v>1.0</v>
      </c>
      <c r="E2" s="2">
        <f>208-8</f>
        <v>200</v>
      </c>
      <c r="H2" s="2" t="s">
        <v>74</v>
      </c>
      <c r="I2" s="2" t="s">
        <v>75</v>
      </c>
      <c r="J2" s="2" t="s">
        <v>76</v>
      </c>
    </row>
    <row r="3">
      <c r="A3" s="2" t="s">
        <v>73</v>
      </c>
      <c r="B3" s="2">
        <v>2022.0</v>
      </c>
      <c r="C3" s="2">
        <v>0.0</v>
      </c>
      <c r="D3" s="2">
        <v>0.0</v>
      </c>
      <c r="E3" s="2">
        <f>154-7</f>
        <v>147</v>
      </c>
      <c r="H3" s="2" t="s">
        <v>73</v>
      </c>
      <c r="I3" s="7" t="s">
        <v>77</v>
      </c>
      <c r="J3" s="8" t="s">
        <v>78</v>
      </c>
    </row>
    <row r="4">
      <c r="A4" s="2" t="s">
        <v>73</v>
      </c>
      <c r="B4" s="2">
        <v>2021.0</v>
      </c>
      <c r="C4" s="2">
        <v>0.0</v>
      </c>
      <c r="D4" s="2">
        <v>0.0</v>
      </c>
      <c r="E4" s="2">
        <f>124-8</f>
        <v>116</v>
      </c>
      <c r="H4" s="2" t="s">
        <v>79</v>
      </c>
      <c r="I4" s="7" t="s">
        <v>80</v>
      </c>
      <c r="J4" s="7" t="s">
        <v>81</v>
      </c>
    </row>
    <row r="5">
      <c r="A5" s="2" t="s">
        <v>73</v>
      </c>
      <c r="B5" s="2">
        <v>2020.0</v>
      </c>
      <c r="C5" s="2">
        <v>0.0</v>
      </c>
      <c r="D5" s="2">
        <v>2.0</v>
      </c>
      <c r="E5" s="2">
        <f>112-8</f>
        <v>104</v>
      </c>
      <c r="H5" s="2" t="s">
        <v>82</v>
      </c>
      <c r="I5" s="8" t="s">
        <v>83</v>
      </c>
      <c r="J5" s="8" t="s">
        <v>84</v>
      </c>
    </row>
    <row r="6">
      <c r="A6" s="2" t="s">
        <v>79</v>
      </c>
      <c r="B6" s="2">
        <v>2023.0</v>
      </c>
      <c r="C6" s="2">
        <v>6.0</v>
      </c>
      <c r="D6" s="2">
        <v>5.0</v>
      </c>
      <c r="E6" s="2">
        <v>432.0</v>
      </c>
      <c r="H6" s="2" t="s">
        <v>85</v>
      </c>
      <c r="I6" s="2" t="s">
        <v>86</v>
      </c>
      <c r="J6" s="7" t="s">
        <v>87</v>
      </c>
    </row>
    <row r="7">
      <c r="A7" s="2" t="s">
        <v>79</v>
      </c>
      <c r="B7" s="2">
        <v>2022.0</v>
      </c>
      <c r="C7" s="2">
        <v>0.0</v>
      </c>
      <c r="D7" s="2">
        <v>1.0</v>
      </c>
      <c r="E7" s="2">
        <v>257.0</v>
      </c>
      <c r="H7" s="2" t="s">
        <v>88</v>
      </c>
      <c r="I7" s="8" t="s">
        <v>89</v>
      </c>
      <c r="J7" s="8" t="s">
        <v>90</v>
      </c>
    </row>
    <row r="8">
      <c r="A8" s="2" t="s">
        <v>79</v>
      </c>
      <c r="B8" s="2">
        <v>2021.0</v>
      </c>
      <c r="C8" s="2">
        <v>1.0</v>
      </c>
      <c r="D8" s="2">
        <v>3.0</v>
      </c>
      <c r="E8" s="2">
        <v>248.0</v>
      </c>
      <c r="H8" s="2" t="s">
        <v>91</v>
      </c>
      <c r="I8" s="8" t="s">
        <v>92</v>
      </c>
      <c r="J8" s="7" t="s">
        <v>93</v>
      </c>
    </row>
    <row r="9">
      <c r="A9" s="2" t="s">
        <v>79</v>
      </c>
      <c r="B9" s="2">
        <v>2020.0</v>
      </c>
      <c r="C9" s="2">
        <v>0.0</v>
      </c>
      <c r="D9" s="2">
        <v>0.0</v>
      </c>
      <c r="E9" s="2">
        <v>160.0</v>
      </c>
      <c r="H9" s="2" t="s">
        <v>94</v>
      </c>
      <c r="I9" s="8" t="s">
        <v>95</v>
      </c>
      <c r="J9" s="8" t="s">
        <v>96</v>
      </c>
    </row>
    <row r="10">
      <c r="A10" s="2" t="s">
        <v>82</v>
      </c>
      <c r="B10" s="2">
        <v>2023.0</v>
      </c>
      <c r="C10" s="2">
        <v>1.0</v>
      </c>
      <c r="D10" s="2">
        <v>1.0</v>
      </c>
      <c r="E10" s="2">
        <v>235.0</v>
      </c>
      <c r="H10" s="2" t="s">
        <v>97</v>
      </c>
      <c r="I10" s="7" t="s">
        <v>98</v>
      </c>
      <c r="J10" s="8" t="s">
        <v>99</v>
      </c>
    </row>
    <row r="11">
      <c r="A11" s="2" t="s">
        <v>82</v>
      </c>
      <c r="B11" s="2">
        <v>2022.0</v>
      </c>
      <c r="C11" s="2">
        <v>1.0</v>
      </c>
      <c r="D11" s="2">
        <v>1.0</v>
      </c>
      <c r="E11" s="2">
        <v>218.0</v>
      </c>
      <c r="H11" s="2" t="s">
        <v>100</v>
      </c>
      <c r="I11" s="8" t="s">
        <v>101</v>
      </c>
      <c r="J11" s="8" t="s">
        <v>102</v>
      </c>
    </row>
    <row r="12">
      <c r="A12" s="2" t="s">
        <v>82</v>
      </c>
      <c r="B12" s="2">
        <v>2021.0</v>
      </c>
      <c r="C12" s="2">
        <v>4.0</v>
      </c>
      <c r="D12" s="2">
        <v>1.0</v>
      </c>
      <c r="E12" s="2">
        <v>226.0</v>
      </c>
      <c r="H12" s="2" t="s">
        <v>103</v>
      </c>
      <c r="I12" s="8" t="s">
        <v>104</v>
      </c>
      <c r="J12" s="8" t="s">
        <v>105</v>
      </c>
    </row>
    <row r="13">
      <c r="A13" s="2" t="s">
        <v>82</v>
      </c>
      <c r="B13" s="2">
        <v>2020.0</v>
      </c>
      <c r="C13" s="2">
        <v>0.0</v>
      </c>
      <c r="D13" s="2">
        <v>0.0</v>
      </c>
      <c r="E13" s="2">
        <v>149.0</v>
      </c>
      <c r="H13" s="2" t="s">
        <v>106</v>
      </c>
      <c r="I13" s="7" t="s">
        <v>107</v>
      </c>
      <c r="J13" s="8" t="s">
        <v>108</v>
      </c>
    </row>
    <row r="14">
      <c r="A14" s="2" t="s">
        <v>85</v>
      </c>
      <c r="B14" s="2">
        <v>2023.0</v>
      </c>
      <c r="C14" s="2">
        <v>3.0</v>
      </c>
      <c r="D14" s="2">
        <v>0.0</v>
      </c>
      <c r="E14" s="2">
        <v>94.0</v>
      </c>
      <c r="H14" s="2" t="s">
        <v>109</v>
      </c>
      <c r="I14" s="8" t="s">
        <v>110</v>
      </c>
      <c r="J14" s="8" t="s">
        <v>111</v>
      </c>
    </row>
    <row r="15">
      <c r="A15" s="2" t="s">
        <v>85</v>
      </c>
      <c r="B15" s="2">
        <v>2022.0</v>
      </c>
      <c r="C15" s="2">
        <v>1.0</v>
      </c>
      <c r="D15" s="2">
        <v>0.0</v>
      </c>
      <c r="E15" s="2">
        <v>84.0</v>
      </c>
    </row>
    <row r="16">
      <c r="A16" s="2" t="s">
        <v>85</v>
      </c>
      <c r="B16" s="2">
        <v>2021.0</v>
      </c>
      <c r="C16" s="2">
        <v>1.0</v>
      </c>
      <c r="D16" s="2">
        <v>0.0</v>
      </c>
      <c r="E16" s="2">
        <v>88.0</v>
      </c>
    </row>
    <row r="17">
      <c r="A17" s="2" t="s">
        <v>85</v>
      </c>
      <c r="B17" s="2">
        <v>2020.0</v>
      </c>
      <c r="C17" s="2">
        <v>0.0</v>
      </c>
      <c r="D17" s="2">
        <v>2.0</v>
      </c>
      <c r="E17" s="2">
        <v>90.0</v>
      </c>
    </row>
    <row r="18">
      <c r="A18" s="2" t="s">
        <v>88</v>
      </c>
      <c r="B18" s="2">
        <v>2023.0</v>
      </c>
      <c r="C18" s="2">
        <v>2.0</v>
      </c>
      <c r="D18" s="2">
        <v>0.0</v>
      </c>
      <c r="E18" s="2">
        <v>60.0</v>
      </c>
    </row>
    <row r="19">
      <c r="A19" s="2" t="s">
        <v>88</v>
      </c>
      <c r="B19" s="2">
        <v>2022.0</v>
      </c>
      <c r="C19" s="2">
        <v>1.0</v>
      </c>
      <c r="D19" s="2">
        <v>4.0</v>
      </c>
      <c r="E19" s="2">
        <v>74.0</v>
      </c>
    </row>
    <row r="20">
      <c r="A20" s="2" t="s">
        <v>88</v>
      </c>
      <c r="B20" s="2">
        <v>2021.0</v>
      </c>
      <c r="C20" s="2">
        <v>1.0</v>
      </c>
      <c r="D20" s="2">
        <v>2.0</v>
      </c>
      <c r="E20" s="2">
        <v>81.0</v>
      </c>
    </row>
    <row r="21">
      <c r="A21" s="2" t="s">
        <v>88</v>
      </c>
      <c r="B21" s="2">
        <v>2020.0</v>
      </c>
      <c r="C21" s="2">
        <v>0.0</v>
      </c>
      <c r="D21" s="2">
        <v>0.0</v>
      </c>
      <c r="E21" s="2">
        <v>71.0</v>
      </c>
    </row>
    <row r="22">
      <c r="A22" s="2" t="s">
        <v>91</v>
      </c>
      <c r="B22" s="2">
        <v>2023.0</v>
      </c>
      <c r="C22" s="2">
        <v>0.0</v>
      </c>
      <c r="D22" s="2">
        <v>0.0</v>
      </c>
      <c r="E22" s="2">
        <v>89.0</v>
      </c>
    </row>
    <row r="23">
      <c r="A23" s="2" t="s">
        <v>91</v>
      </c>
      <c r="B23" s="2">
        <v>2022.0</v>
      </c>
      <c r="C23" s="2">
        <v>0.0</v>
      </c>
      <c r="D23" s="2">
        <v>3.0</v>
      </c>
      <c r="E23" s="2">
        <v>113.0</v>
      </c>
    </row>
    <row r="24">
      <c r="A24" s="2" t="s">
        <v>91</v>
      </c>
      <c r="B24" s="2">
        <v>2021.0</v>
      </c>
      <c r="C24" s="2">
        <v>2.0</v>
      </c>
      <c r="D24" s="2">
        <v>3.0</v>
      </c>
      <c r="E24" s="2">
        <v>74.0</v>
      </c>
    </row>
    <row r="25">
      <c r="A25" s="2" t="s">
        <v>91</v>
      </c>
      <c r="B25" s="2">
        <v>2020.0</v>
      </c>
      <c r="C25" s="2">
        <v>3.0</v>
      </c>
      <c r="D25" s="2">
        <v>4.0</v>
      </c>
      <c r="E25" s="2">
        <v>88.0</v>
      </c>
    </row>
    <row r="26">
      <c r="A26" s="2" t="s">
        <v>94</v>
      </c>
      <c r="B26" s="2">
        <v>2023.0</v>
      </c>
      <c r="C26" s="2">
        <v>0.0</v>
      </c>
      <c r="D26" s="2">
        <v>0.0</v>
      </c>
      <c r="E26" s="2">
        <v>39.0</v>
      </c>
    </row>
    <row r="27">
      <c r="A27" s="2" t="s">
        <v>94</v>
      </c>
      <c r="B27" s="2">
        <v>2022.0</v>
      </c>
      <c r="C27" s="2">
        <v>0.0</v>
      </c>
      <c r="D27" s="2">
        <v>0.0</v>
      </c>
      <c r="E27" s="2">
        <v>33.0</v>
      </c>
    </row>
    <row r="28">
      <c r="A28" s="2" t="s">
        <v>94</v>
      </c>
      <c r="B28" s="2">
        <v>2021.0</v>
      </c>
      <c r="C28" s="2">
        <v>0.0</v>
      </c>
      <c r="D28" s="2">
        <v>0.0</v>
      </c>
      <c r="E28" s="2">
        <v>44.0</v>
      </c>
    </row>
    <row r="29">
      <c r="A29" s="2" t="s">
        <v>94</v>
      </c>
      <c r="B29" s="2">
        <v>2020.0</v>
      </c>
      <c r="C29" s="2">
        <v>0.0</v>
      </c>
      <c r="D29" s="2">
        <v>0.0</v>
      </c>
      <c r="E29" s="2">
        <v>29.0</v>
      </c>
    </row>
    <row r="30">
      <c r="A30" s="2" t="s">
        <v>97</v>
      </c>
      <c r="B30" s="2">
        <v>2023.0</v>
      </c>
      <c r="C30" s="2">
        <v>0.0</v>
      </c>
      <c r="D30" s="2">
        <v>8.0</v>
      </c>
      <c r="E30" s="2">
        <v>93.0</v>
      </c>
    </row>
    <row r="31">
      <c r="A31" s="2" t="s">
        <v>97</v>
      </c>
      <c r="B31" s="2">
        <v>2022.0</v>
      </c>
      <c r="C31" s="2">
        <v>2.0</v>
      </c>
      <c r="D31" s="2">
        <v>2.0</v>
      </c>
      <c r="E31" s="2">
        <v>104.0</v>
      </c>
    </row>
    <row r="32">
      <c r="A32" s="2" t="s">
        <v>97</v>
      </c>
      <c r="B32" s="2">
        <v>2021.0</v>
      </c>
      <c r="C32" s="2">
        <v>2.0</v>
      </c>
      <c r="D32" s="2">
        <v>2.0</v>
      </c>
      <c r="E32" s="2">
        <v>71.0</v>
      </c>
    </row>
    <row r="33">
      <c r="A33" s="2" t="s">
        <v>97</v>
      </c>
      <c r="B33" s="2">
        <v>2020.0</v>
      </c>
      <c r="C33" s="2">
        <v>0.0</v>
      </c>
      <c r="D33" s="2">
        <v>2.0</v>
      </c>
      <c r="E33" s="2">
        <v>72.0</v>
      </c>
    </row>
    <row r="34">
      <c r="A34" s="2" t="s">
        <v>100</v>
      </c>
      <c r="B34" s="2">
        <v>2023.0</v>
      </c>
      <c r="C34" s="2">
        <v>3.0</v>
      </c>
      <c r="D34" s="2">
        <v>2.0</v>
      </c>
      <c r="E34" s="2">
        <v>64.0</v>
      </c>
    </row>
    <row r="35">
      <c r="A35" s="2" t="s">
        <v>100</v>
      </c>
      <c r="B35" s="2">
        <v>2022.0</v>
      </c>
      <c r="C35" s="2">
        <v>1.0</v>
      </c>
      <c r="D35" s="2">
        <v>3.0</v>
      </c>
      <c r="E35" s="2">
        <v>43.0</v>
      </c>
    </row>
    <row r="36">
      <c r="A36" s="2" t="s">
        <v>100</v>
      </c>
      <c r="B36" s="2">
        <v>2021.0</v>
      </c>
      <c r="C36" s="2">
        <v>0.0</v>
      </c>
      <c r="D36" s="2">
        <v>2.0</v>
      </c>
      <c r="E36" s="2">
        <v>49.0</v>
      </c>
    </row>
    <row r="37">
      <c r="A37" s="2" t="s">
        <v>100</v>
      </c>
      <c r="B37" s="2">
        <v>2020.0</v>
      </c>
      <c r="C37" s="2">
        <v>0.0</v>
      </c>
      <c r="D37" s="2">
        <v>1.0</v>
      </c>
      <c r="E37" s="2">
        <v>39.0</v>
      </c>
    </row>
    <row r="38">
      <c r="A38" s="2" t="s">
        <v>112</v>
      </c>
      <c r="B38" s="2">
        <v>2023.0</v>
      </c>
      <c r="C38" s="2">
        <v>0.0</v>
      </c>
      <c r="D38" s="2">
        <v>0.0</v>
      </c>
      <c r="E38" s="2">
        <v>127.0</v>
      </c>
    </row>
    <row r="39">
      <c r="A39" s="2" t="s">
        <v>112</v>
      </c>
      <c r="B39" s="2">
        <v>2022.0</v>
      </c>
      <c r="C39" s="2">
        <v>0.0</v>
      </c>
      <c r="D39" s="2">
        <v>0.0</v>
      </c>
      <c r="E39" s="2">
        <v>132.0</v>
      </c>
    </row>
    <row r="40">
      <c r="A40" s="2" t="s">
        <v>112</v>
      </c>
      <c r="B40" s="2">
        <v>2021.0</v>
      </c>
      <c r="C40" s="2">
        <v>0.0</v>
      </c>
      <c r="D40" s="2">
        <v>1.0</v>
      </c>
      <c r="E40" s="2">
        <v>85.0</v>
      </c>
    </row>
    <row r="41">
      <c r="A41" s="2" t="s">
        <v>112</v>
      </c>
      <c r="B41" s="2">
        <v>2020.0</v>
      </c>
      <c r="C41" s="2">
        <v>0.0</v>
      </c>
      <c r="D41" s="2">
        <v>0.0</v>
      </c>
      <c r="E41" s="2">
        <v>83.0</v>
      </c>
    </row>
    <row r="42">
      <c r="A42" s="2" t="s">
        <v>106</v>
      </c>
      <c r="B42" s="2">
        <v>2023.0</v>
      </c>
      <c r="C42" s="2">
        <v>4.0</v>
      </c>
      <c r="D42" s="2">
        <v>0.0</v>
      </c>
      <c r="E42" s="2">
        <v>51.0</v>
      </c>
    </row>
    <row r="43">
      <c r="A43" s="2" t="s">
        <v>106</v>
      </c>
      <c r="B43" s="2">
        <v>2022.0</v>
      </c>
      <c r="C43" s="2">
        <v>2.0</v>
      </c>
      <c r="D43" s="2">
        <v>3.0</v>
      </c>
      <c r="E43" s="2">
        <v>36.0</v>
      </c>
    </row>
    <row r="44">
      <c r="A44" s="2" t="s">
        <v>106</v>
      </c>
      <c r="B44" s="2">
        <v>2021.0</v>
      </c>
      <c r="C44" s="2">
        <v>1.0</v>
      </c>
      <c r="D44" s="2">
        <v>1.0</v>
      </c>
      <c r="E44" s="2">
        <v>33.0</v>
      </c>
    </row>
    <row r="45">
      <c r="A45" s="2" t="s">
        <v>106</v>
      </c>
      <c r="B45" s="2">
        <v>2020.0</v>
      </c>
      <c r="C45" s="2">
        <v>1.0</v>
      </c>
      <c r="D45" s="2">
        <v>0.0</v>
      </c>
      <c r="E45" s="2">
        <v>32.0</v>
      </c>
    </row>
    <row r="46">
      <c r="A46" s="2" t="s">
        <v>109</v>
      </c>
      <c r="B46" s="2">
        <v>2023.0</v>
      </c>
      <c r="C46" s="2">
        <v>0.0</v>
      </c>
      <c r="D46" s="2">
        <v>1.0</v>
      </c>
      <c r="E46" s="2">
        <v>13.0</v>
      </c>
    </row>
    <row r="47">
      <c r="A47" s="2" t="s">
        <v>109</v>
      </c>
      <c r="B47" s="2">
        <v>2022.0</v>
      </c>
      <c r="C47" s="2">
        <v>1.0</v>
      </c>
      <c r="D47" s="2">
        <v>1.0</v>
      </c>
      <c r="E47" s="2">
        <v>11.0</v>
      </c>
    </row>
    <row r="48">
      <c r="A48" s="2" t="s">
        <v>109</v>
      </c>
      <c r="B48" s="2">
        <v>2021.0</v>
      </c>
      <c r="C48" s="2">
        <v>0.0</v>
      </c>
      <c r="D48" s="2">
        <v>1.0</v>
      </c>
      <c r="E48" s="2">
        <v>19.0</v>
      </c>
    </row>
    <row r="49">
      <c r="A49" s="2" t="s">
        <v>109</v>
      </c>
      <c r="B49" s="2">
        <v>2020.0</v>
      </c>
      <c r="C49" s="2">
        <v>1.0</v>
      </c>
      <c r="D49" s="2">
        <v>0.0</v>
      </c>
      <c r="E49" s="2">
        <v>13.0</v>
      </c>
    </row>
  </sheetData>
  <mergeCells count="1">
    <mergeCell ref="H1:I1"/>
  </mergeCells>
  <hyperlinks>
    <hyperlink r:id="rId1" ref="I3"/>
    <hyperlink r:id="rId2" ref="J3"/>
    <hyperlink r:id="rId3" ref="I4"/>
    <hyperlink r:id="rId4" ref="J4"/>
    <hyperlink r:id="rId5" ref="I5"/>
    <hyperlink r:id="rId6" ref="J5"/>
    <hyperlink r:id="rId7" ref="J6"/>
    <hyperlink r:id="rId8" ref="I7"/>
    <hyperlink r:id="rId9" ref="J7"/>
    <hyperlink r:id="rId10" ref="I8"/>
    <hyperlink r:id="rId11" ref="J8"/>
    <hyperlink r:id="rId12" ref="I9"/>
    <hyperlink r:id="rId13" ref="J9"/>
    <hyperlink r:id="rId14" ref="I10"/>
    <hyperlink r:id="rId15" ref="J10"/>
    <hyperlink r:id="rId16" ref="I11"/>
    <hyperlink r:id="rId17" ref="J11"/>
    <hyperlink r:id="rId18" ref="I12"/>
    <hyperlink r:id="rId19" ref="J12"/>
    <hyperlink r:id="rId20" ref="I13"/>
    <hyperlink r:id="rId21" ref="J13"/>
    <hyperlink r:id="rId22" ref="I14"/>
    <hyperlink r:id="rId23" ref="J14"/>
  </hyperlinks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10.25"/>
    <col customWidth="1" min="3" max="3" width="10.88"/>
    <col customWidth="1" min="4" max="4" width="6.38"/>
    <col customWidth="1" min="5" max="5" width="18.13"/>
    <col customWidth="1" min="6" max="6" width="12.0"/>
    <col customWidth="1" min="7" max="7" width="13.5"/>
  </cols>
  <sheetData>
    <row r="1">
      <c r="A1" s="9" t="s">
        <v>113</v>
      </c>
      <c r="B1" s="9" t="s">
        <v>114</v>
      </c>
      <c r="C1" s="9" t="s">
        <v>115</v>
      </c>
      <c r="D1" s="9" t="s">
        <v>68</v>
      </c>
      <c r="E1" s="9" t="s">
        <v>116</v>
      </c>
      <c r="F1" s="9" t="s">
        <v>117</v>
      </c>
      <c r="G1" s="9" t="s">
        <v>118</v>
      </c>
      <c r="H1" s="9" t="s">
        <v>119</v>
      </c>
      <c r="I1" s="9" t="s">
        <v>120</v>
      </c>
      <c r="J1" s="9" t="s">
        <v>121</v>
      </c>
      <c r="K1" s="9" t="s">
        <v>122</v>
      </c>
      <c r="L1" s="9" t="s">
        <v>123</v>
      </c>
      <c r="M1" s="9" t="s">
        <v>124</v>
      </c>
      <c r="N1" s="9" t="s">
        <v>125</v>
      </c>
      <c r="O1" s="9" t="s">
        <v>126</v>
      </c>
      <c r="P1" s="9" t="s">
        <v>127</v>
      </c>
    </row>
    <row r="2">
      <c r="A2" s="2" t="s">
        <v>128</v>
      </c>
      <c r="B2" s="8" t="s">
        <v>129</v>
      </c>
      <c r="C2" s="2" t="s">
        <v>79</v>
      </c>
      <c r="D2" s="2">
        <v>2023.0</v>
      </c>
      <c r="E2" s="2" t="s">
        <v>130</v>
      </c>
      <c r="F2" s="2" t="s">
        <v>131</v>
      </c>
      <c r="G2" s="2" t="s">
        <v>14</v>
      </c>
      <c r="H2" s="2" t="s">
        <v>15</v>
      </c>
      <c r="I2" s="2" t="s">
        <v>19</v>
      </c>
      <c r="J2" s="2" t="s">
        <v>21</v>
      </c>
      <c r="K2" s="2" t="s">
        <v>22</v>
      </c>
      <c r="L2" s="2"/>
      <c r="M2" s="2"/>
      <c r="N2" s="2"/>
      <c r="O2" s="2"/>
      <c r="P2" s="2"/>
      <c r="S2" s="2" t="s">
        <v>132</v>
      </c>
    </row>
    <row r="3" ht="15.0" customHeight="1">
      <c r="A3" s="2" t="s">
        <v>133</v>
      </c>
      <c r="B3" s="8" t="s">
        <v>134</v>
      </c>
      <c r="C3" s="2" t="s">
        <v>79</v>
      </c>
      <c r="D3" s="2">
        <v>2023.0</v>
      </c>
      <c r="E3" s="2" t="s">
        <v>135</v>
      </c>
      <c r="F3" s="2" t="s">
        <v>136</v>
      </c>
      <c r="G3" s="2" t="s">
        <v>30</v>
      </c>
    </row>
    <row r="4">
      <c r="A4" s="2" t="s">
        <v>137</v>
      </c>
      <c r="B4" s="7" t="s">
        <v>138</v>
      </c>
      <c r="C4" s="2" t="s">
        <v>79</v>
      </c>
      <c r="D4" s="2">
        <v>2023.0</v>
      </c>
      <c r="E4" s="2" t="s">
        <v>139</v>
      </c>
      <c r="F4" s="2" t="s">
        <v>131</v>
      </c>
      <c r="G4" s="2" t="s">
        <v>14</v>
      </c>
    </row>
    <row r="5">
      <c r="A5" s="2" t="s">
        <v>140</v>
      </c>
      <c r="B5" s="8" t="s">
        <v>141</v>
      </c>
      <c r="C5" s="2" t="s">
        <v>79</v>
      </c>
      <c r="D5" s="2">
        <v>2023.0</v>
      </c>
      <c r="E5" s="2" t="s">
        <v>142</v>
      </c>
      <c r="F5" s="2" t="s">
        <v>131</v>
      </c>
      <c r="G5" s="2" t="s">
        <v>14</v>
      </c>
    </row>
    <row r="6">
      <c r="A6" s="2" t="s">
        <v>143</v>
      </c>
      <c r="B6" s="8" t="s">
        <v>144</v>
      </c>
      <c r="C6" s="2" t="s">
        <v>79</v>
      </c>
      <c r="D6" s="2">
        <v>2023.0</v>
      </c>
      <c r="E6" s="2" t="s">
        <v>145</v>
      </c>
      <c r="F6" s="2" t="s">
        <v>131</v>
      </c>
      <c r="G6" s="2" t="s">
        <v>27</v>
      </c>
      <c r="H6" s="2" t="s">
        <v>36</v>
      </c>
      <c r="I6" s="2" t="s">
        <v>16</v>
      </c>
      <c r="J6" s="2" t="s">
        <v>14</v>
      </c>
    </row>
    <row r="7">
      <c r="A7" s="2" t="s">
        <v>146</v>
      </c>
      <c r="B7" s="8" t="s">
        <v>147</v>
      </c>
      <c r="C7" s="2" t="s">
        <v>79</v>
      </c>
      <c r="D7" s="2">
        <v>2023.0</v>
      </c>
      <c r="E7" s="2" t="s">
        <v>148</v>
      </c>
      <c r="F7" s="2" t="s">
        <v>131</v>
      </c>
      <c r="G7" s="2" t="s">
        <v>22</v>
      </c>
      <c r="H7" s="2" t="s">
        <v>39</v>
      </c>
      <c r="I7" s="2" t="s">
        <v>37</v>
      </c>
    </row>
    <row r="8">
      <c r="A8" s="2" t="s">
        <v>149</v>
      </c>
      <c r="B8" s="8" t="s">
        <v>150</v>
      </c>
      <c r="C8" s="2" t="s">
        <v>79</v>
      </c>
      <c r="D8" s="2">
        <v>2021.0</v>
      </c>
      <c r="E8" s="2" t="s">
        <v>151</v>
      </c>
      <c r="F8" s="2" t="s">
        <v>131</v>
      </c>
      <c r="G8" s="2" t="s">
        <v>43</v>
      </c>
      <c r="H8" s="2" t="s">
        <v>40</v>
      </c>
      <c r="I8" s="2" t="s">
        <v>14</v>
      </c>
    </row>
    <row r="9">
      <c r="A9" s="2" t="s">
        <v>152</v>
      </c>
      <c r="B9" s="8" t="s">
        <v>153</v>
      </c>
      <c r="C9" s="2" t="s">
        <v>82</v>
      </c>
      <c r="D9" s="2">
        <v>2023.0</v>
      </c>
      <c r="E9" s="2" t="s">
        <v>154</v>
      </c>
      <c r="F9" s="2" t="s">
        <v>131</v>
      </c>
      <c r="G9" s="2" t="s">
        <v>16</v>
      </c>
      <c r="H9" s="2" t="s">
        <v>35</v>
      </c>
      <c r="I9" s="2" t="s">
        <v>22</v>
      </c>
      <c r="J9" s="2" t="s">
        <v>31</v>
      </c>
    </row>
    <row r="10">
      <c r="A10" s="2" t="s">
        <v>155</v>
      </c>
      <c r="B10" s="8" t="s">
        <v>156</v>
      </c>
      <c r="C10" s="2" t="s">
        <v>82</v>
      </c>
      <c r="D10" s="2">
        <v>2022.0</v>
      </c>
      <c r="E10" s="2" t="s">
        <v>157</v>
      </c>
      <c r="F10" s="2" t="s">
        <v>131</v>
      </c>
      <c r="G10" s="2" t="s">
        <v>16</v>
      </c>
      <c r="H10" s="2" t="s">
        <v>52</v>
      </c>
      <c r="I10" s="2" t="s">
        <v>22</v>
      </c>
      <c r="J10" s="2" t="s">
        <v>31</v>
      </c>
    </row>
    <row r="11">
      <c r="A11" s="2" t="s">
        <v>158</v>
      </c>
      <c r="B11" s="8" t="s">
        <v>159</v>
      </c>
      <c r="C11" s="2" t="s">
        <v>82</v>
      </c>
      <c r="D11" s="2">
        <v>2021.0</v>
      </c>
      <c r="E11" s="2" t="s">
        <v>160</v>
      </c>
      <c r="F11" s="2" t="s">
        <v>131</v>
      </c>
      <c r="G11" s="2" t="s">
        <v>16</v>
      </c>
      <c r="H11" s="2" t="s">
        <v>22</v>
      </c>
    </row>
    <row r="12">
      <c r="A12" s="2" t="s">
        <v>161</v>
      </c>
      <c r="B12" s="8" t="s">
        <v>162</v>
      </c>
      <c r="C12" s="2" t="s">
        <v>82</v>
      </c>
      <c r="D12" s="2">
        <v>2021.0</v>
      </c>
      <c r="E12" s="2" t="s">
        <v>135</v>
      </c>
      <c r="F12" s="2" t="s">
        <v>136</v>
      </c>
      <c r="G12" s="2" t="s">
        <v>16</v>
      </c>
      <c r="H12" s="2" t="s">
        <v>55</v>
      </c>
      <c r="I12" s="2" t="s">
        <v>57</v>
      </c>
    </row>
    <row r="13">
      <c r="A13" s="2" t="s">
        <v>163</v>
      </c>
      <c r="B13" s="7" t="s">
        <v>164</v>
      </c>
      <c r="C13" s="2" t="s">
        <v>82</v>
      </c>
      <c r="D13" s="2">
        <v>2021.0</v>
      </c>
      <c r="E13" s="2" t="s">
        <v>165</v>
      </c>
      <c r="F13" s="2" t="s">
        <v>131</v>
      </c>
      <c r="G13" s="2" t="s">
        <v>27</v>
      </c>
      <c r="H13" s="2" t="s">
        <v>42</v>
      </c>
    </row>
    <row r="14">
      <c r="A14" s="2" t="s">
        <v>166</v>
      </c>
      <c r="B14" s="7" t="s">
        <v>167</v>
      </c>
      <c r="C14" s="2" t="s">
        <v>82</v>
      </c>
      <c r="D14" s="2">
        <v>2021.0</v>
      </c>
      <c r="E14" s="2" t="s">
        <v>168</v>
      </c>
      <c r="F14" s="2" t="s">
        <v>131</v>
      </c>
      <c r="G14" s="2" t="s">
        <v>22</v>
      </c>
      <c r="H14" s="2" t="s">
        <v>41</v>
      </c>
      <c r="I14" s="2" t="s">
        <v>34</v>
      </c>
      <c r="J14" s="2" t="s">
        <v>14</v>
      </c>
    </row>
    <row r="15">
      <c r="A15" s="2" t="s">
        <v>169</v>
      </c>
      <c r="B15" s="8" t="s">
        <v>170</v>
      </c>
      <c r="C15" s="2" t="s">
        <v>85</v>
      </c>
      <c r="D15" s="2">
        <v>2023.0</v>
      </c>
      <c r="E15" s="2" t="s">
        <v>171</v>
      </c>
      <c r="F15" s="2" t="s">
        <v>136</v>
      </c>
      <c r="G15" s="2" t="s">
        <v>61</v>
      </c>
    </row>
    <row r="16">
      <c r="A16" s="2" t="s">
        <v>172</v>
      </c>
      <c r="B16" s="8" t="s">
        <v>173</v>
      </c>
      <c r="C16" s="2" t="s">
        <v>85</v>
      </c>
      <c r="D16" s="2">
        <v>2023.0</v>
      </c>
      <c r="E16" s="2" t="s">
        <v>174</v>
      </c>
      <c r="F16" s="2" t="s">
        <v>131</v>
      </c>
      <c r="G16" s="2" t="s">
        <v>33</v>
      </c>
      <c r="H16" s="2" t="s">
        <v>34</v>
      </c>
      <c r="I16" s="2" t="s">
        <v>35</v>
      </c>
      <c r="J16" s="2" t="s">
        <v>47</v>
      </c>
      <c r="K16" s="2" t="s">
        <v>40</v>
      </c>
      <c r="L16" s="2"/>
      <c r="M16" s="2"/>
      <c r="N16" s="2"/>
      <c r="O16" s="2"/>
      <c r="P16" s="2"/>
    </row>
    <row r="17">
      <c r="A17" s="2" t="s">
        <v>175</v>
      </c>
      <c r="B17" s="8" t="s">
        <v>176</v>
      </c>
      <c r="C17" s="2" t="s">
        <v>85</v>
      </c>
      <c r="D17" s="2">
        <v>2023.0</v>
      </c>
      <c r="E17" s="2" t="s">
        <v>177</v>
      </c>
      <c r="F17" s="2" t="s">
        <v>131</v>
      </c>
      <c r="G17" s="2" t="s">
        <v>41</v>
      </c>
      <c r="H17" s="2" t="s">
        <v>14</v>
      </c>
    </row>
    <row r="18">
      <c r="A18" s="2" t="s">
        <v>178</v>
      </c>
      <c r="B18" s="8" t="s">
        <v>179</v>
      </c>
      <c r="C18" s="2" t="s">
        <v>85</v>
      </c>
      <c r="D18" s="2">
        <v>2022.0</v>
      </c>
      <c r="E18" s="2" t="s">
        <v>180</v>
      </c>
      <c r="F18" s="2" t="s">
        <v>131</v>
      </c>
      <c r="G18" s="2" t="s">
        <v>14</v>
      </c>
    </row>
    <row r="19">
      <c r="A19" s="2" t="s">
        <v>181</v>
      </c>
      <c r="B19" s="7" t="s">
        <v>182</v>
      </c>
      <c r="C19" s="2" t="s">
        <v>85</v>
      </c>
      <c r="D19" s="2">
        <v>2021.0</v>
      </c>
      <c r="E19" s="2" t="s">
        <v>183</v>
      </c>
      <c r="F19" s="2" t="s">
        <v>136</v>
      </c>
      <c r="G19" s="2" t="s">
        <v>59</v>
      </c>
    </row>
    <row r="20">
      <c r="A20" s="2" t="s">
        <v>184</v>
      </c>
      <c r="B20" s="7" t="s">
        <v>185</v>
      </c>
      <c r="C20" s="2" t="s">
        <v>85</v>
      </c>
      <c r="D20" s="2">
        <v>2021.0</v>
      </c>
      <c r="E20" s="2" t="s">
        <v>186</v>
      </c>
      <c r="F20" s="2" t="s">
        <v>136</v>
      </c>
      <c r="G20" s="2" t="s">
        <v>31</v>
      </c>
    </row>
    <row r="21">
      <c r="A21" s="2" t="s">
        <v>187</v>
      </c>
      <c r="B21" s="8" t="s">
        <v>188</v>
      </c>
      <c r="C21" s="2" t="s">
        <v>88</v>
      </c>
      <c r="D21" s="2">
        <v>2023.0</v>
      </c>
      <c r="E21" s="2" t="s">
        <v>189</v>
      </c>
      <c r="F21" s="2" t="s">
        <v>131</v>
      </c>
      <c r="G21" s="2" t="s">
        <v>65</v>
      </c>
      <c r="H21" s="2" t="s">
        <v>66</v>
      </c>
      <c r="I21" s="2" t="s">
        <v>21</v>
      </c>
    </row>
    <row r="22">
      <c r="A22" s="2" t="s">
        <v>190</v>
      </c>
      <c r="B22" s="7" t="s">
        <v>191</v>
      </c>
      <c r="C22" s="2" t="s">
        <v>88</v>
      </c>
      <c r="D22" s="2">
        <v>2023.0</v>
      </c>
      <c r="E22" s="2" t="s">
        <v>192</v>
      </c>
      <c r="F22" s="2" t="s">
        <v>136</v>
      </c>
      <c r="G22" s="2" t="s">
        <v>20</v>
      </c>
      <c r="H22" s="2" t="s">
        <v>34</v>
      </c>
    </row>
    <row r="23">
      <c r="A23" s="2" t="s">
        <v>193</v>
      </c>
      <c r="B23" s="7" t="s">
        <v>194</v>
      </c>
      <c r="C23" s="2" t="s">
        <v>88</v>
      </c>
      <c r="D23" s="2">
        <v>2022.0</v>
      </c>
      <c r="E23" s="2" t="s">
        <v>171</v>
      </c>
      <c r="F23" s="2" t="s">
        <v>131</v>
      </c>
      <c r="G23" s="2" t="s">
        <v>16</v>
      </c>
      <c r="H23" s="2" t="s">
        <v>42</v>
      </c>
      <c r="I23" s="2" t="s">
        <v>27</v>
      </c>
    </row>
    <row r="24">
      <c r="A24" s="2" t="s">
        <v>195</v>
      </c>
      <c r="B24" s="8" t="s">
        <v>196</v>
      </c>
      <c r="C24" s="2" t="s">
        <v>88</v>
      </c>
      <c r="D24" s="2">
        <v>2021.0</v>
      </c>
      <c r="E24" s="2" t="s">
        <v>180</v>
      </c>
      <c r="F24" s="2" t="s">
        <v>131</v>
      </c>
      <c r="G24" s="2" t="s">
        <v>14</v>
      </c>
    </row>
    <row r="25">
      <c r="A25" s="2" t="s">
        <v>197</v>
      </c>
      <c r="B25" s="8" t="s">
        <v>198</v>
      </c>
      <c r="C25" s="2" t="s">
        <v>91</v>
      </c>
      <c r="D25" s="2">
        <v>2021.0</v>
      </c>
      <c r="E25" s="2" t="s">
        <v>151</v>
      </c>
      <c r="F25" s="2" t="s">
        <v>131</v>
      </c>
      <c r="G25" s="2" t="s">
        <v>16</v>
      </c>
      <c r="H25" s="2" t="s">
        <v>38</v>
      </c>
    </row>
    <row r="26">
      <c r="A26" s="2" t="s">
        <v>199</v>
      </c>
      <c r="B26" s="8" t="s">
        <v>200</v>
      </c>
      <c r="C26" s="2" t="s">
        <v>91</v>
      </c>
      <c r="D26" s="2">
        <v>2021.0</v>
      </c>
      <c r="E26" s="2" t="s">
        <v>201</v>
      </c>
      <c r="F26" s="2" t="s">
        <v>136</v>
      </c>
      <c r="G26" s="2" t="s">
        <v>20</v>
      </c>
      <c r="H26" s="2" t="s">
        <v>31</v>
      </c>
    </row>
    <row r="27">
      <c r="A27" s="9" t="s">
        <v>202</v>
      </c>
      <c r="B27" s="10" t="s">
        <v>203</v>
      </c>
      <c r="C27" s="9" t="s">
        <v>91</v>
      </c>
      <c r="D27" s="9">
        <v>2020.0</v>
      </c>
      <c r="E27" s="9" t="s">
        <v>204</v>
      </c>
      <c r="F27" s="9" t="s">
        <v>131</v>
      </c>
      <c r="G27" s="9" t="s">
        <v>33</v>
      </c>
      <c r="H27" s="9" t="s">
        <v>37</v>
      </c>
      <c r="I27" s="11"/>
      <c r="J27" s="11"/>
      <c r="K27" s="11"/>
      <c r="L27" s="11"/>
      <c r="M27" s="11"/>
      <c r="N27" s="11"/>
      <c r="O27" s="11"/>
      <c r="P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>
      <c r="A28" s="2" t="s">
        <v>205</v>
      </c>
      <c r="B28" s="8" t="s">
        <v>206</v>
      </c>
      <c r="C28" s="2" t="s">
        <v>91</v>
      </c>
      <c r="D28" s="2">
        <v>2020.0</v>
      </c>
      <c r="E28" s="2" t="s">
        <v>151</v>
      </c>
      <c r="F28" s="2" t="s">
        <v>131</v>
      </c>
      <c r="G28" s="2" t="s">
        <v>38</v>
      </c>
      <c r="H28" s="2" t="s">
        <v>14</v>
      </c>
      <c r="I28" s="2" t="s">
        <v>31</v>
      </c>
    </row>
    <row r="29">
      <c r="A29" s="2" t="s">
        <v>207</v>
      </c>
      <c r="B29" s="8" t="s">
        <v>208</v>
      </c>
      <c r="C29" s="2" t="s">
        <v>91</v>
      </c>
      <c r="D29" s="2">
        <v>2020.0</v>
      </c>
      <c r="E29" s="2" t="s">
        <v>209</v>
      </c>
      <c r="F29" s="2" t="s">
        <v>131</v>
      </c>
      <c r="G29" s="2" t="s">
        <v>45</v>
      </c>
      <c r="H29" s="2" t="s">
        <v>20</v>
      </c>
    </row>
    <row r="30">
      <c r="A30" s="2" t="s">
        <v>210</v>
      </c>
      <c r="B30" s="8" t="s">
        <v>211</v>
      </c>
      <c r="C30" s="2" t="s">
        <v>97</v>
      </c>
      <c r="D30" s="2">
        <v>2022.0</v>
      </c>
      <c r="E30" s="2" t="s">
        <v>142</v>
      </c>
      <c r="F30" s="2" t="s">
        <v>131</v>
      </c>
      <c r="G30" s="2" t="s">
        <v>27</v>
      </c>
    </row>
    <row r="31">
      <c r="A31" s="2" t="s">
        <v>212</v>
      </c>
      <c r="B31" s="8" t="s">
        <v>213</v>
      </c>
      <c r="C31" s="2" t="s">
        <v>97</v>
      </c>
      <c r="D31" s="2">
        <v>2022.0</v>
      </c>
      <c r="E31" s="2" t="s">
        <v>214</v>
      </c>
      <c r="F31" s="2" t="s">
        <v>136</v>
      </c>
      <c r="G31" s="2" t="s">
        <v>27</v>
      </c>
    </row>
    <row r="32">
      <c r="A32" s="2" t="s">
        <v>215</v>
      </c>
      <c r="B32" s="8" t="s">
        <v>216</v>
      </c>
      <c r="C32" s="2" t="s">
        <v>97</v>
      </c>
      <c r="D32" s="2">
        <v>2021.0</v>
      </c>
      <c r="E32" s="2" t="s">
        <v>214</v>
      </c>
      <c r="F32" s="2" t="s">
        <v>131</v>
      </c>
      <c r="G32" s="2" t="s">
        <v>62</v>
      </c>
      <c r="H32" s="2" t="s">
        <v>22</v>
      </c>
    </row>
    <row r="33">
      <c r="A33" s="2" t="s">
        <v>217</v>
      </c>
      <c r="B33" s="8" t="s">
        <v>218</v>
      </c>
      <c r="C33" s="2" t="s">
        <v>97</v>
      </c>
      <c r="D33" s="2">
        <v>2021.0</v>
      </c>
      <c r="E33" s="2" t="s">
        <v>219</v>
      </c>
      <c r="F33" s="2" t="s">
        <v>131</v>
      </c>
      <c r="G33" s="2" t="s">
        <v>14</v>
      </c>
      <c r="H33" s="2"/>
    </row>
    <row r="34">
      <c r="A34" s="2" t="s">
        <v>220</v>
      </c>
      <c r="B34" s="8" t="s">
        <v>221</v>
      </c>
      <c r="C34" s="2" t="s">
        <v>100</v>
      </c>
      <c r="D34" s="2">
        <v>2023.0</v>
      </c>
      <c r="E34" s="2" t="s">
        <v>222</v>
      </c>
      <c r="F34" s="2" t="s">
        <v>131</v>
      </c>
      <c r="G34" s="2" t="s">
        <v>27</v>
      </c>
    </row>
    <row r="35" ht="15.0" customHeight="1">
      <c r="A35" s="2" t="s">
        <v>223</v>
      </c>
      <c r="B35" s="7" t="s">
        <v>224</v>
      </c>
      <c r="C35" s="2" t="s">
        <v>100</v>
      </c>
      <c r="D35" s="2">
        <v>2023.0</v>
      </c>
      <c r="E35" s="2" t="s">
        <v>225</v>
      </c>
      <c r="F35" s="2" t="s">
        <v>136</v>
      </c>
      <c r="G35" s="2" t="s">
        <v>14</v>
      </c>
    </row>
    <row r="36">
      <c r="A36" s="2" t="s">
        <v>226</v>
      </c>
      <c r="B36" s="8" t="s">
        <v>227</v>
      </c>
      <c r="C36" s="2" t="s">
        <v>100</v>
      </c>
      <c r="D36" s="2">
        <v>2023.0</v>
      </c>
      <c r="E36" s="2" t="s">
        <v>228</v>
      </c>
      <c r="F36" s="2" t="s">
        <v>131</v>
      </c>
      <c r="G36" s="2" t="s">
        <v>20</v>
      </c>
      <c r="H36" s="2" t="s">
        <v>33</v>
      </c>
      <c r="I36" s="2" t="s">
        <v>64</v>
      </c>
      <c r="J36" s="2" t="s">
        <v>53</v>
      </c>
      <c r="K36" s="2" t="s">
        <v>16</v>
      </c>
      <c r="L36" s="2"/>
      <c r="M36" s="2"/>
      <c r="N36" s="2"/>
      <c r="O36" s="2"/>
      <c r="P36" s="2"/>
    </row>
    <row r="37">
      <c r="A37" s="2" t="s">
        <v>229</v>
      </c>
      <c r="B37" s="8" t="s">
        <v>230</v>
      </c>
      <c r="C37" s="2" t="s">
        <v>100</v>
      </c>
      <c r="D37" s="2">
        <v>2022.0</v>
      </c>
      <c r="E37" s="2" t="s">
        <v>231</v>
      </c>
      <c r="F37" s="2" t="s">
        <v>136</v>
      </c>
      <c r="G37" s="2" t="s">
        <v>20</v>
      </c>
      <c r="H37" s="2" t="s">
        <v>33</v>
      </c>
      <c r="I37" s="2" t="s">
        <v>16</v>
      </c>
    </row>
    <row r="38">
      <c r="A38" s="2" t="s">
        <v>232</v>
      </c>
      <c r="B38" s="8" t="s">
        <v>233</v>
      </c>
      <c r="C38" s="2" t="s">
        <v>106</v>
      </c>
      <c r="D38" s="2">
        <v>2023.0</v>
      </c>
      <c r="E38" s="2" t="s">
        <v>234</v>
      </c>
      <c r="F38" s="2" t="s">
        <v>136</v>
      </c>
      <c r="G38" s="2" t="s">
        <v>33</v>
      </c>
      <c r="H38" s="2" t="s">
        <v>51</v>
      </c>
      <c r="I38" s="2"/>
    </row>
    <row r="39">
      <c r="A39" s="2" t="s">
        <v>235</v>
      </c>
      <c r="B39" s="8" t="s">
        <v>236</v>
      </c>
      <c r="C39" s="2" t="s">
        <v>106</v>
      </c>
      <c r="D39" s="2">
        <v>2023.0</v>
      </c>
      <c r="E39" s="2" t="s">
        <v>157</v>
      </c>
      <c r="F39" s="2" t="s">
        <v>131</v>
      </c>
      <c r="G39" s="2" t="s">
        <v>54</v>
      </c>
      <c r="H39" s="2"/>
      <c r="I39" s="2"/>
    </row>
    <row r="40">
      <c r="A40" s="2" t="s">
        <v>237</v>
      </c>
      <c r="B40" s="8" t="s">
        <v>238</v>
      </c>
      <c r="C40" s="2" t="s">
        <v>106</v>
      </c>
      <c r="D40" s="2">
        <v>2023.0</v>
      </c>
      <c r="E40" s="2" t="s">
        <v>239</v>
      </c>
      <c r="F40" s="2" t="s">
        <v>136</v>
      </c>
      <c r="G40" s="2" t="s">
        <v>34</v>
      </c>
      <c r="H40" s="2" t="s">
        <v>31</v>
      </c>
      <c r="I40" s="2"/>
    </row>
    <row r="41">
      <c r="A41" s="2" t="s">
        <v>240</v>
      </c>
      <c r="B41" s="8" t="s">
        <v>241</v>
      </c>
      <c r="C41" s="2" t="s">
        <v>106</v>
      </c>
      <c r="D41" s="2">
        <v>2023.0</v>
      </c>
      <c r="E41" s="2" t="s">
        <v>157</v>
      </c>
      <c r="F41" s="2" t="s">
        <v>131</v>
      </c>
      <c r="G41" s="2" t="s">
        <v>14</v>
      </c>
      <c r="H41" s="2" t="s">
        <v>63</v>
      </c>
      <c r="I41" s="2"/>
    </row>
    <row r="42">
      <c r="A42" s="2" t="s">
        <v>242</v>
      </c>
      <c r="B42" s="8" t="s">
        <v>243</v>
      </c>
      <c r="C42" s="2" t="s">
        <v>106</v>
      </c>
      <c r="D42" s="2">
        <v>2022.0</v>
      </c>
      <c r="E42" s="2" t="s">
        <v>180</v>
      </c>
      <c r="F42" s="2" t="s">
        <v>131</v>
      </c>
      <c r="G42" s="2" t="s">
        <v>14</v>
      </c>
      <c r="H42" s="2"/>
      <c r="I42" s="2"/>
    </row>
    <row r="43">
      <c r="A43" s="2" t="s">
        <v>244</v>
      </c>
      <c r="B43" s="8" t="s">
        <v>245</v>
      </c>
      <c r="C43" s="2" t="s">
        <v>106</v>
      </c>
      <c r="D43" s="2">
        <v>2022.0</v>
      </c>
      <c r="E43" s="2" t="s">
        <v>201</v>
      </c>
      <c r="F43" s="2" t="s">
        <v>131</v>
      </c>
      <c r="G43" s="2" t="s">
        <v>48</v>
      </c>
      <c r="H43" s="2" t="s">
        <v>14</v>
      </c>
      <c r="I43" s="2"/>
    </row>
    <row r="44">
      <c r="A44" s="2" t="s">
        <v>246</v>
      </c>
      <c r="B44" s="8" t="s">
        <v>247</v>
      </c>
      <c r="C44" s="2" t="s">
        <v>106</v>
      </c>
      <c r="D44" s="2">
        <v>2021.0</v>
      </c>
      <c r="E44" s="2" t="s">
        <v>248</v>
      </c>
      <c r="F44" s="2" t="s">
        <v>131</v>
      </c>
      <c r="G44" s="2" t="s">
        <v>20</v>
      </c>
      <c r="H44" s="2" t="s">
        <v>58</v>
      </c>
      <c r="I44" s="2"/>
    </row>
    <row r="45">
      <c r="A45" s="2" t="s">
        <v>249</v>
      </c>
      <c r="B45" s="8" t="s">
        <v>250</v>
      </c>
      <c r="C45" s="2" t="s">
        <v>106</v>
      </c>
      <c r="D45" s="2">
        <v>2020.0</v>
      </c>
      <c r="E45" s="2" t="s">
        <v>251</v>
      </c>
      <c r="F45" s="2" t="s">
        <v>131</v>
      </c>
      <c r="G45" s="2" t="s">
        <v>14</v>
      </c>
      <c r="H45" s="2" t="s">
        <v>60</v>
      </c>
      <c r="I45" s="2"/>
    </row>
    <row r="46">
      <c r="A46" s="9" t="s">
        <v>252</v>
      </c>
      <c r="B46" s="10" t="s">
        <v>253</v>
      </c>
      <c r="C46" s="9" t="s">
        <v>109</v>
      </c>
      <c r="D46" s="9">
        <v>2022.0</v>
      </c>
      <c r="E46" s="9" t="s">
        <v>228</v>
      </c>
      <c r="F46" s="9" t="s">
        <v>131</v>
      </c>
      <c r="G46" s="9" t="s">
        <v>37</v>
      </c>
      <c r="H46" s="9" t="s">
        <v>56</v>
      </c>
      <c r="I46" s="9" t="s">
        <v>20</v>
      </c>
      <c r="J46" s="9" t="s">
        <v>33</v>
      </c>
      <c r="K46" s="9" t="s">
        <v>16</v>
      </c>
      <c r="L46" s="9" t="s">
        <v>34</v>
      </c>
      <c r="M46" s="9" t="s">
        <v>39</v>
      </c>
      <c r="N46" s="9" t="s">
        <v>35</v>
      </c>
      <c r="O46" s="9" t="s">
        <v>49</v>
      </c>
      <c r="P46" s="9" t="s">
        <v>50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>
      <c r="A47" s="2" t="s">
        <v>254</v>
      </c>
      <c r="B47" s="8" t="s">
        <v>255</v>
      </c>
      <c r="C47" s="2" t="s">
        <v>109</v>
      </c>
      <c r="D47" s="2">
        <v>2021.0</v>
      </c>
      <c r="E47" s="2" t="s">
        <v>256</v>
      </c>
      <c r="F47" s="2" t="s">
        <v>131</v>
      </c>
      <c r="G47" s="2" t="s">
        <v>14</v>
      </c>
    </row>
    <row r="48">
      <c r="A48" s="2" t="s">
        <v>257</v>
      </c>
      <c r="B48" s="8" t="s">
        <v>258</v>
      </c>
      <c r="C48" s="2" t="s">
        <v>109</v>
      </c>
      <c r="D48" s="2">
        <v>2020.0</v>
      </c>
      <c r="E48" s="2" t="s">
        <v>228</v>
      </c>
      <c r="F48" s="2" t="s">
        <v>131</v>
      </c>
      <c r="G48" s="2" t="s">
        <v>16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</hyperlinks>
  <drawing r:id="rId4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4" max="4" width="6.25"/>
    <col customWidth="1" min="6" max="6" width="18.38"/>
  </cols>
  <sheetData>
    <row r="1">
      <c r="A1" s="9" t="s">
        <v>113</v>
      </c>
      <c r="B1" s="9" t="s">
        <v>114</v>
      </c>
      <c r="C1" s="9" t="s">
        <v>115</v>
      </c>
      <c r="D1" s="9" t="s">
        <v>68</v>
      </c>
      <c r="E1" s="9" t="s">
        <v>23</v>
      </c>
      <c r="F1" s="9" t="s">
        <v>259</v>
      </c>
      <c r="G1" s="9" t="s">
        <v>116</v>
      </c>
    </row>
    <row r="2">
      <c r="A2" s="2" t="s">
        <v>260</v>
      </c>
      <c r="B2" s="7" t="s">
        <v>261</v>
      </c>
      <c r="C2" s="2" t="s">
        <v>73</v>
      </c>
      <c r="D2" s="2">
        <v>2023.0</v>
      </c>
      <c r="E2" s="2" t="s">
        <v>28</v>
      </c>
      <c r="F2" s="2" t="s">
        <v>262</v>
      </c>
      <c r="G2" s="2" t="s">
        <v>263</v>
      </c>
    </row>
    <row r="3">
      <c r="A3" s="2" t="s">
        <v>264</v>
      </c>
      <c r="B3" s="8" t="s">
        <v>265</v>
      </c>
      <c r="C3" s="2" t="s">
        <v>73</v>
      </c>
      <c r="D3" s="2">
        <v>2020.0</v>
      </c>
      <c r="E3" s="2" t="s">
        <v>28</v>
      </c>
      <c r="F3" s="2" t="s">
        <v>266</v>
      </c>
      <c r="G3" s="2" t="s">
        <v>267</v>
      </c>
    </row>
    <row r="4">
      <c r="A4" s="2" t="s">
        <v>268</v>
      </c>
      <c r="B4" s="8" t="s">
        <v>269</v>
      </c>
      <c r="C4" s="2" t="s">
        <v>73</v>
      </c>
      <c r="D4" s="2">
        <v>2020.0</v>
      </c>
      <c r="E4" s="2" t="s">
        <v>28</v>
      </c>
      <c r="F4" s="2" t="s">
        <v>270</v>
      </c>
      <c r="G4" s="2" t="s">
        <v>271</v>
      </c>
    </row>
    <row r="5">
      <c r="A5" s="2" t="s">
        <v>272</v>
      </c>
      <c r="B5" s="8" t="s">
        <v>273</v>
      </c>
      <c r="C5" s="2" t="s">
        <v>79</v>
      </c>
      <c r="D5" s="2">
        <v>2023.0</v>
      </c>
      <c r="E5" s="2" t="s">
        <v>274</v>
      </c>
      <c r="F5" s="2" t="s">
        <v>275</v>
      </c>
      <c r="G5" s="2" t="s">
        <v>154</v>
      </c>
    </row>
    <row r="6">
      <c r="A6" s="2" t="s">
        <v>276</v>
      </c>
      <c r="B6" s="8" t="s">
        <v>277</v>
      </c>
      <c r="C6" s="2" t="s">
        <v>79</v>
      </c>
      <c r="D6" s="2">
        <v>2023.0</v>
      </c>
      <c r="F6" s="2" t="s">
        <v>278</v>
      </c>
      <c r="G6" s="2" t="s">
        <v>279</v>
      </c>
    </row>
    <row r="7">
      <c r="A7" s="2" t="s">
        <v>280</v>
      </c>
      <c r="B7" s="8" t="s">
        <v>281</v>
      </c>
      <c r="C7" s="2" t="s">
        <v>79</v>
      </c>
      <c r="D7" s="2">
        <v>2023.0</v>
      </c>
      <c r="E7" s="2" t="s">
        <v>282</v>
      </c>
      <c r="F7" s="2" t="s">
        <v>283</v>
      </c>
      <c r="G7" s="2" t="s">
        <v>284</v>
      </c>
    </row>
    <row r="8">
      <c r="A8" s="2" t="s">
        <v>285</v>
      </c>
      <c r="B8" s="8" t="s">
        <v>286</v>
      </c>
      <c r="C8" s="2" t="s">
        <v>79</v>
      </c>
      <c r="D8" s="2">
        <v>2023.0</v>
      </c>
      <c r="E8" s="2" t="s">
        <v>287</v>
      </c>
      <c r="F8" s="2" t="s">
        <v>275</v>
      </c>
      <c r="G8" s="2" t="s">
        <v>288</v>
      </c>
    </row>
    <row r="9">
      <c r="A9" s="2" t="s">
        <v>289</v>
      </c>
      <c r="B9" s="8" t="s">
        <v>290</v>
      </c>
      <c r="C9" s="2" t="s">
        <v>79</v>
      </c>
      <c r="D9" s="2">
        <v>2023.0</v>
      </c>
      <c r="E9" s="2" t="s">
        <v>51</v>
      </c>
      <c r="F9" s="2" t="s">
        <v>291</v>
      </c>
      <c r="G9" s="2" t="s">
        <v>292</v>
      </c>
    </row>
    <row r="10">
      <c r="A10" s="2" t="s">
        <v>293</v>
      </c>
      <c r="B10" s="8" t="s">
        <v>294</v>
      </c>
      <c r="C10" s="2" t="s">
        <v>79</v>
      </c>
      <c r="D10" s="2">
        <v>2022.0</v>
      </c>
      <c r="E10" s="2" t="s">
        <v>295</v>
      </c>
      <c r="F10" s="2" t="s">
        <v>266</v>
      </c>
      <c r="G10" s="2" t="s">
        <v>267</v>
      </c>
    </row>
    <row r="11">
      <c r="A11" s="2" t="s">
        <v>296</v>
      </c>
      <c r="B11" s="8" t="s">
        <v>297</v>
      </c>
      <c r="C11" s="2" t="s">
        <v>79</v>
      </c>
      <c r="D11" s="2">
        <v>2021.0</v>
      </c>
      <c r="E11" s="2" t="s">
        <v>298</v>
      </c>
      <c r="F11" s="2" t="s">
        <v>299</v>
      </c>
      <c r="G11" s="2" t="s">
        <v>300</v>
      </c>
    </row>
    <row r="12">
      <c r="A12" s="2" t="s">
        <v>301</v>
      </c>
      <c r="B12" s="8" t="s">
        <v>302</v>
      </c>
      <c r="C12" s="2" t="s">
        <v>79</v>
      </c>
      <c r="D12" s="2">
        <v>2021.0</v>
      </c>
      <c r="E12" s="2" t="s">
        <v>303</v>
      </c>
      <c r="F12" s="2" t="s">
        <v>304</v>
      </c>
      <c r="G12" s="2" t="s">
        <v>305</v>
      </c>
    </row>
    <row r="13">
      <c r="A13" s="2" t="s">
        <v>306</v>
      </c>
      <c r="B13" s="8" t="s">
        <v>307</v>
      </c>
      <c r="C13" s="2" t="s">
        <v>79</v>
      </c>
      <c r="D13" s="2">
        <v>2021.0</v>
      </c>
      <c r="E13" s="2" t="s">
        <v>28</v>
      </c>
      <c r="F13" s="2" t="s">
        <v>308</v>
      </c>
      <c r="G13" s="2" t="s">
        <v>309</v>
      </c>
    </row>
    <row r="14">
      <c r="A14" s="2" t="s">
        <v>310</v>
      </c>
      <c r="B14" s="8" t="s">
        <v>311</v>
      </c>
      <c r="C14" s="2" t="s">
        <v>82</v>
      </c>
      <c r="D14" s="2">
        <v>2023.0</v>
      </c>
      <c r="E14" s="2" t="s">
        <v>28</v>
      </c>
      <c r="F14" s="2" t="s">
        <v>312</v>
      </c>
      <c r="G14" s="2" t="s">
        <v>313</v>
      </c>
    </row>
    <row r="15">
      <c r="A15" s="2" t="s">
        <v>314</v>
      </c>
      <c r="B15" s="8" t="s">
        <v>315</v>
      </c>
      <c r="C15" s="2" t="s">
        <v>82</v>
      </c>
      <c r="D15" s="2">
        <v>2022.0</v>
      </c>
      <c r="E15" s="2" t="s">
        <v>316</v>
      </c>
      <c r="F15" s="2" t="s">
        <v>317</v>
      </c>
      <c r="G15" s="2" t="s">
        <v>318</v>
      </c>
    </row>
    <row r="16">
      <c r="A16" s="2" t="s">
        <v>319</v>
      </c>
      <c r="B16" s="8" t="s">
        <v>320</v>
      </c>
      <c r="C16" s="2" t="s">
        <v>82</v>
      </c>
      <c r="D16" s="2">
        <v>2021.0</v>
      </c>
      <c r="E16" s="2" t="s">
        <v>86</v>
      </c>
      <c r="F16" s="2" t="s">
        <v>321</v>
      </c>
      <c r="G16" s="2" t="s">
        <v>322</v>
      </c>
    </row>
    <row r="17">
      <c r="A17" s="2" t="s">
        <v>323</v>
      </c>
      <c r="B17" s="8" t="s">
        <v>324</v>
      </c>
      <c r="C17" s="2" t="s">
        <v>325</v>
      </c>
      <c r="D17" s="2">
        <v>2020.0</v>
      </c>
      <c r="E17" s="2" t="s">
        <v>326</v>
      </c>
      <c r="F17" s="2" t="s">
        <v>327</v>
      </c>
      <c r="G17" s="2" t="s">
        <v>328</v>
      </c>
    </row>
    <row r="18">
      <c r="A18" s="2" t="s">
        <v>329</v>
      </c>
      <c r="B18" s="8" t="s">
        <v>330</v>
      </c>
      <c r="C18" s="2" t="s">
        <v>325</v>
      </c>
      <c r="D18" s="2">
        <v>2020.0</v>
      </c>
      <c r="E18" s="2" t="s">
        <v>16</v>
      </c>
      <c r="F18" s="2" t="s">
        <v>331</v>
      </c>
      <c r="G18" s="2" t="s">
        <v>332</v>
      </c>
    </row>
    <row r="19">
      <c r="A19" s="2" t="s">
        <v>333</v>
      </c>
      <c r="B19" s="7" t="s">
        <v>334</v>
      </c>
      <c r="C19" s="2" t="s">
        <v>85</v>
      </c>
      <c r="D19" s="2">
        <v>2020.0</v>
      </c>
      <c r="E19" s="2" t="s">
        <v>16</v>
      </c>
      <c r="F19" s="2" t="s">
        <v>335</v>
      </c>
      <c r="G19" s="2" t="s">
        <v>336</v>
      </c>
    </row>
    <row r="20">
      <c r="A20" s="2" t="s">
        <v>337</v>
      </c>
      <c r="B20" s="8" t="s">
        <v>338</v>
      </c>
      <c r="C20" s="2" t="s">
        <v>85</v>
      </c>
      <c r="D20" s="2">
        <v>2020.0</v>
      </c>
      <c r="E20" s="2" t="s">
        <v>28</v>
      </c>
      <c r="F20" s="2" t="s">
        <v>321</v>
      </c>
      <c r="G20" s="2" t="s">
        <v>339</v>
      </c>
    </row>
    <row r="21">
      <c r="A21" s="2" t="s">
        <v>340</v>
      </c>
      <c r="B21" s="7" t="s">
        <v>341</v>
      </c>
      <c r="C21" s="2" t="s">
        <v>88</v>
      </c>
      <c r="D21" s="2">
        <v>2022.0</v>
      </c>
      <c r="E21" s="2" t="s">
        <v>28</v>
      </c>
      <c r="F21" s="2" t="s">
        <v>342</v>
      </c>
      <c r="G21" s="2" t="s">
        <v>343</v>
      </c>
    </row>
    <row r="22">
      <c r="A22" s="2" t="s">
        <v>344</v>
      </c>
      <c r="B22" s="7" t="s">
        <v>345</v>
      </c>
      <c r="C22" s="2" t="s">
        <v>88</v>
      </c>
      <c r="D22" s="2">
        <v>2022.0</v>
      </c>
      <c r="E22" s="2" t="s">
        <v>33</v>
      </c>
      <c r="F22" s="2" t="s">
        <v>346</v>
      </c>
      <c r="G22" s="2" t="s">
        <v>347</v>
      </c>
    </row>
    <row r="23">
      <c r="A23" s="2" t="s">
        <v>348</v>
      </c>
      <c r="B23" s="7" t="s">
        <v>349</v>
      </c>
      <c r="C23" s="2" t="s">
        <v>88</v>
      </c>
      <c r="D23" s="2">
        <v>2022.0</v>
      </c>
      <c r="E23" s="2" t="s">
        <v>51</v>
      </c>
      <c r="F23" s="2" t="s">
        <v>350</v>
      </c>
      <c r="G23" s="2" t="s">
        <v>351</v>
      </c>
    </row>
    <row r="24">
      <c r="A24" s="2" t="s">
        <v>352</v>
      </c>
      <c r="B24" s="7" t="s">
        <v>353</v>
      </c>
      <c r="C24" s="2" t="s">
        <v>88</v>
      </c>
      <c r="D24" s="2">
        <v>2022.0</v>
      </c>
      <c r="E24" s="2" t="s">
        <v>51</v>
      </c>
      <c r="F24" s="2" t="s">
        <v>354</v>
      </c>
    </row>
    <row r="25">
      <c r="A25" s="2" t="s">
        <v>355</v>
      </c>
      <c r="B25" s="8" t="s">
        <v>356</v>
      </c>
      <c r="C25" s="2" t="s">
        <v>88</v>
      </c>
      <c r="D25" s="2">
        <v>2021.0</v>
      </c>
      <c r="E25" s="2" t="s">
        <v>86</v>
      </c>
      <c r="F25" s="2" t="s">
        <v>357</v>
      </c>
      <c r="G25" s="2" t="s">
        <v>358</v>
      </c>
    </row>
    <row r="26">
      <c r="A26" s="2" t="s">
        <v>359</v>
      </c>
      <c r="B26" s="8" t="s">
        <v>360</v>
      </c>
      <c r="C26" s="2" t="s">
        <v>88</v>
      </c>
      <c r="D26" s="2">
        <v>2021.0</v>
      </c>
      <c r="E26" s="2" t="s">
        <v>361</v>
      </c>
      <c r="F26" s="2" t="s">
        <v>362</v>
      </c>
      <c r="G26" s="2" t="s">
        <v>363</v>
      </c>
    </row>
    <row r="27">
      <c r="A27" s="2" t="s">
        <v>364</v>
      </c>
      <c r="B27" s="8" t="s">
        <v>365</v>
      </c>
      <c r="C27" s="2" t="s">
        <v>91</v>
      </c>
      <c r="D27" s="2">
        <v>2022.0</v>
      </c>
      <c r="E27" s="2" t="s">
        <v>51</v>
      </c>
      <c r="F27" s="2" t="s">
        <v>346</v>
      </c>
      <c r="G27" s="2" t="s">
        <v>366</v>
      </c>
    </row>
    <row r="28">
      <c r="A28" s="2" t="s">
        <v>367</v>
      </c>
      <c r="B28" s="8" t="s">
        <v>368</v>
      </c>
      <c r="C28" s="2" t="s">
        <v>91</v>
      </c>
      <c r="D28" s="2">
        <v>2022.0</v>
      </c>
      <c r="E28" s="2" t="s">
        <v>86</v>
      </c>
      <c r="F28" s="2" t="s">
        <v>369</v>
      </c>
      <c r="G28" s="2" t="s">
        <v>370</v>
      </c>
    </row>
    <row r="29">
      <c r="A29" s="2" t="s">
        <v>371</v>
      </c>
      <c r="B29" s="8" t="s">
        <v>372</v>
      </c>
      <c r="C29" s="2" t="s">
        <v>373</v>
      </c>
      <c r="D29" s="2">
        <v>2022.0</v>
      </c>
      <c r="E29" s="2" t="s">
        <v>36</v>
      </c>
      <c r="F29" s="2" t="s">
        <v>374</v>
      </c>
      <c r="G29" s="2" t="s">
        <v>375</v>
      </c>
    </row>
    <row r="30">
      <c r="A30" s="2" t="s">
        <v>376</v>
      </c>
      <c r="B30" s="8" t="s">
        <v>377</v>
      </c>
      <c r="C30" s="2" t="s">
        <v>91</v>
      </c>
      <c r="D30" s="2">
        <v>2021.0</v>
      </c>
      <c r="E30" s="2" t="s">
        <v>378</v>
      </c>
      <c r="F30" s="2" t="s">
        <v>379</v>
      </c>
      <c r="G30" s="2" t="s">
        <v>380</v>
      </c>
    </row>
    <row r="31">
      <c r="A31" s="2" t="s">
        <v>381</v>
      </c>
      <c r="B31" s="8" t="s">
        <v>382</v>
      </c>
      <c r="C31" s="2" t="s">
        <v>91</v>
      </c>
      <c r="D31" s="2">
        <v>2021.0</v>
      </c>
      <c r="E31" s="2" t="s">
        <v>86</v>
      </c>
      <c r="F31" s="2" t="s">
        <v>383</v>
      </c>
      <c r="G31" s="2" t="s">
        <v>384</v>
      </c>
    </row>
    <row r="32">
      <c r="A32" s="2" t="s">
        <v>385</v>
      </c>
      <c r="B32" s="8" t="s">
        <v>386</v>
      </c>
      <c r="C32" s="2" t="s">
        <v>91</v>
      </c>
      <c r="D32" s="2">
        <v>2021.0</v>
      </c>
      <c r="E32" s="2" t="s">
        <v>33</v>
      </c>
      <c r="F32" s="2" t="s">
        <v>350</v>
      </c>
      <c r="G32" s="2" t="s">
        <v>387</v>
      </c>
    </row>
    <row r="33">
      <c r="A33" s="2" t="s">
        <v>388</v>
      </c>
      <c r="B33" s="8" t="s">
        <v>389</v>
      </c>
      <c r="C33" s="2" t="s">
        <v>91</v>
      </c>
      <c r="D33" s="2">
        <v>2020.0</v>
      </c>
      <c r="E33" s="2" t="s">
        <v>28</v>
      </c>
      <c r="F33" s="2" t="s">
        <v>362</v>
      </c>
      <c r="G33" s="2" t="s">
        <v>390</v>
      </c>
    </row>
    <row r="34">
      <c r="A34" s="2" t="s">
        <v>391</v>
      </c>
      <c r="B34" s="8" t="s">
        <v>392</v>
      </c>
      <c r="C34" s="2" t="s">
        <v>91</v>
      </c>
      <c r="D34" s="2">
        <v>2020.0</v>
      </c>
      <c r="E34" s="2" t="s">
        <v>393</v>
      </c>
      <c r="F34" s="2" t="s">
        <v>350</v>
      </c>
    </row>
    <row r="35">
      <c r="A35" s="2" t="s">
        <v>394</v>
      </c>
      <c r="B35" s="8" t="s">
        <v>395</v>
      </c>
      <c r="C35" s="2" t="s">
        <v>373</v>
      </c>
      <c r="D35" s="2">
        <v>2020.0</v>
      </c>
      <c r="E35" s="2" t="s">
        <v>86</v>
      </c>
      <c r="F35" s="2" t="s">
        <v>180</v>
      </c>
      <c r="G35" s="2" t="s">
        <v>396</v>
      </c>
    </row>
    <row r="36">
      <c r="A36" s="2" t="s">
        <v>397</v>
      </c>
      <c r="B36" s="7" t="s">
        <v>398</v>
      </c>
      <c r="C36" s="2" t="s">
        <v>373</v>
      </c>
      <c r="D36" s="2">
        <v>2020.0</v>
      </c>
      <c r="E36" s="2" t="s">
        <v>28</v>
      </c>
      <c r="F36" s="2" t="s">
        <v>399</v>
      </c>
      <c r="G36" s="2" t="s">
        <v>400</v>
      </c>
    </row>
    <row r="37">
      <c r="A37" s="2" t="s">
        <v>401</v>
      </c>
      <c r="B37" s="8" t="s">
        <v>402</v>
      </c>
      <c r="C37" s="2" t="s">
        <v>97</v>
      </c>
      <c r="D37" s="2">
        <v>2023.0</v>
      </c>
      <c r="E37" s="2" t="s">
        <v>86</v>
      </c>
      <c r="F37" s="2" t="s">
        <v>321</v>
      </c>
      <c r="G37" s="2" t="s">
        <v>403</v>
      </c>
    </row>
    <row r="38">
      <c r="A38" s="2" t="s">
        <v>404</v>
      </c>
      <c r="B38" s="8" t="s">
        <v>405</v>
      </c>
      <c r="C38" s="2" t="s">
        <v>97</v>
      </c>
      <c r="D38" s="2">
        <v>2023.0</v>
      </c>
      <c r="E38" s="2" t="s">
        <v>378</v>
      </c>
      <c r="F38" s="2" t="s">
        <v>262</v>
      </c>
      <c r="G38" s="2" t="s">
        <v>406</v>
      </c>
    </row>
    <row r="39">
      <c r="A39" s="2" t="s">
        <v>407</v>
      </c>
      <c r="B39" s="8" t="s">
        <v>408</v>
      </c>
      <c r="C39" s="2" t="s">
        <v>97</v>
      </c>
      <c r="D39" s="2">
        <v>2023.0</v>
      </c>
      <c r="E39" s="2" t="s">
        <v>86</v>
      </c>
      <c r="F39" s="2" t="s">
        <v>409</v>
      </c>
      <c r="G39" s="2" t="s">
        <v>410</v>
      </c>
    </row>
    <row r="40">
      <c r="A40" s="2" t="s">
        <v>411</v>
      </c>
      <c r="B40" s="8" t="s">
        <v>412</v>
      </c>
      <c r="C40" s="2" t="s">
        <v>413</v>
      </c>
      <c r="D40" s="2">
        <v>2023.0</v>
      </c>
      <c r="E40" s="2" t="s">
        <v>16</v>
      </c>
      <c r="F40" s="2" t="s">
        <v>369</v>
      </c>
      <c r="G40" s="2" t="s">
        <v>414</v>
      </c>
    </row>
    <row r="41">
      <c r="A41" s="2" t="s">
        <v>415</v>
      </c>
      <c r="B41" s="7" t="s">
        <v>416</v>
      </c>
      <c r="C41" s="2" t="s">
        <v>413</v>
      </c>
      <c r="D41" s="2">
        <v>2023.0</v>
      </c>
      <c r="E41" s="2" t="s">
        <v>86</v>
      </c>
      <c r="F41" s="2" t="s">
        <v>417</v>
      </c>
      <c r="G41" s="2" t="s">
        <v>418</v>
      </c>
    </row>
    <row r="42">
      <c r="A42" s="2" t="s">
        <v>419</v>
      </c>
      <c r="B42" s="8" t="s">
        <v>420</v>
      </c>
      <c r="C42" s="2" t="s">
        <v>413</v>
      </c>
      <c r="D42" s="2">
        <v>2023.0</v>
      </c>
      <c r="E42" s="2" t="s">
        <v>16</v>
      </c>
      <c r="F42" s="2" t="s">
        <v>421</v>
      </c>
      <c r="G42" s="2" t="s">
        <v>422</v>
      </c>
    </row>
    <row r="43">
      <c r="A43" s="2" t="s">
        <v>423</v>
      </c>
      <c r="B43" s="8" t="s">
        <v>424</v>
      </c>
      <c r="C43" s="2" t="s">
        <v>413</v>
      </c>
      <c r="D43" s="2">
        <v>2023.0</v>
      </c>
      <c r="E43" s="2" t="s">
        <v>425</v>
      </c>
      <c r="F43" s="2" t="s">
        <v>228</v>
      </c>
      <c r="G43" s="2" t="s">
        <v>426</v>
      </c>
    </row>
    <row r="44">
      <c r="A44" s="2" t="s">
        <v>427</v>
      </c>
      <c r="B44" s="8" t="s">
        <v>428</v>
      </c>
      <c r="C44" s="2" t="s">
        <v>413</v>
      </c>
      <c r="D44" s="2">
        <v>2023.0</v>
      </c>
      <c r="E44" s="2" t="s">
        <v>33</v>
      </c>
      <c r="F44" s="2" t="s">
        <v>228</v>
      </c>
      <c r="G44" s="2" t="s">
        <v>429</v>
      </c>
    </row>
    <row r="45">
      <c r="A45" s="2" t="s">
        <v>430</v>
      </c>
      <c r="B45" s="8" t="s">
        <v>431</v>
      </c>
      <c r="C45" s="2" t="s">
        <v>97</v>
      </c>
      <c r="D45" s="2">
        <v>2022.0</v>
      </c>
      <c r="E45" s="2" t="s">
        <v>432</v>
      </c>
      <c r="F45" s="2" t="s">
        <v>433</v>
      </c>
      <c r="G45" s="2" t="s">
        <v>434</v>
      </c>
    </row>
    <row r="46">
      <c r="A46" s="2" t="s">
        <v>435</v>
      </c>
      <c r="B46" s="8" t="s">
        <v>436</v>
      </c>
      <c r="C46" s="2" t="s">
        <v>97</v>
      </c>
      <c r="D46" s="2">
        <v>2022.0</v>
      </c>
      <c r="E46" s="2" t="s">
        <v>437</v>
      </c>
      <c r="F46" s="2" t="s">
        <v>438</v>
      </c>
      <c r="G46" s="2" t="s">
        <v>439</v>
      </c>
    </row>
    <row r="47">
      <c r="A47" s="2" t="s">
        <v>440</v>
      </c>
      <c r="B47" s="8" t="s">
        <v>441</v>
      </c>
      <c r="C47" s="2" t="s">
        <v>97</v>
      </c>
      <c r="D47" s="2">
        <v>2021.0</v>
      </c>
      <c r="E47" s="2" t="s">
        <v>442</v>
      </c>
      <c r="F47" s="2" t="s">
        <v>443</v>
      </c>
      <c r="G47" s="2" t="s">
        <v>444</v>
      </c>
    </row>
    <row r="48">
      <c r="A48" s="2" t="s">
        <v>445</v>
      </c>
      <c r="B48" s="8" t="s">
        <v>446</v>
      </c>
      <c r="C48" s="2" t="s">
        <v>97</v>
      </c>
      <c r="D48" s="2">
        <v>2021.0</v>
      </c>
      <c r="E48" s="2" t="s">
        <v>447</v>
      </c>
      <c r="F48" s="2" t="s">
        <v>350</v>
      </c>
      <c r="G48" s="2" t="s">
        <v>448</v>
      </c>
    </row>
    <row r="49">
      <c r="A49" s="2" t="s">
        <v>449</v>
      </c>
      <c r="B49" s="8" t="s">
        <v>450</v>
      </c>
      <c r="C49" s="2" t="s">
        <v>97</v>
      </c>
      <c r="D49" s="2">
        <v>2020.0</v>
      </c>
      <c r="E49" s="2" t="s">
        <v>28</v>
      </c>
      <c r="F49" s="2" t="s">
        <v>451</v>
      </c>
      <c r="G49" s="2" t="s">
        <v>452</v>
      </c>
    </row>
    <row r="50">
      <c r="A50" s="2" t="s">
        <v>453</v>
      </c>
      <c r="B50" s="8" t="s">
        <v>454</v>
      </c>
      <c r="C50" s="2" t="s">
        <v>97</v>
      </c>
      <c r="D50" s="2">
        <v>2020.0</v>
      </c>
      <c r="E50" s="2" t="s">
        <v>28</v>
      </c>
      <c r="F50" s="2" t="s">
        <v>455</v>
      </c>
      <c r="G50" s="2" t="s">
        <v>456</v>
      </c>
    </row>
    <row r="51">
      <c r="A51" s="2" t="s">
        <v>457</v>
      </c>
      <c r="B51" s="8" t="s">
        <v>458</v>
      </c>
      <c r="C51" s="2" t="s">
        <v>100</v>
      </c>
      <c r="D51" s="2">
        <v>2023.0</v>
      </c>
      <c r="E51" s="2" t="s">
        <v>28</v>
      </c>
      <c r="F51" s="2" t="s">
        <v>459</v>
      </c>
      <c r="G51" s="2" t="s">
        <v>460</v>
      </c>
    </row>
    <row r="52">
      <c r="A52" s="2" t="s">
        <v>461</v>
      </c>
      <c r="B52" s="8" t="s">
        <v>462</v>
      </c>
      <c r="C52" s="2" t="s">
        <v>463</v>
      </c>
      <c r="D52" s="2">
        <v>2023.0</v>
      </c>
      <c r="E52" s="2" t="s">
        <v>28</v>
      </c>
      <c r="F52" s="2" t="s">
        <v>464</v>
      </c>
      <c r="G52" s="2" t="s">
        <v>465</v>
      </c>
    </row>
    <row r="53">
      <c r="A53" s="2" t="s">
        <v>466</v>
      </c>
      <c r="B53" s="8" t="s">
        <v>467</v>
      </c>
      <c r="C53" s="2" t="s">
        <v>100</v>
      </c>
      <c r="D53" s="2">
        <v>2022.0</v>
      </c>
      <c r="E53" s="2" t="s">
        <v>28</v>
      </c>
      <c r="F53" s="2" t="s">
        <v>468</v>
      </c>
      <c r="G53" s="2" t="s">
        <v>469</v>
      </c>
    </row>
    <row r="54">
      <c r="A54" s="2" t="s">
        <v>470</v>
      </c>
      <c r="B54" s="8" t="s">
        <v>471</v>
      </c>
      <c r="C54" s="2" t="s">
        <v>463</v>
      </c>
      <c r="D54" s="2">
        <v>2022.0</v>
      </c>
      <c r="E54" s="2" t="s">
        <v>28</v>
      </c>
      <c r="F54" s="2" t="s">
        <v>468</v>
      </c>
      <c r="G54" s="2" t="s">
        <v>472</v>
      </c>
    </row>
    <row r="55">
      <c r="A55" s="2" t="s">
        <v>473</v>
      </c>
      <c r="B55" s="8" t="s">
        <v>474</v>
      </c>
      <c r="C55" s="2" t="s">
        <v>463</v>
      </c>
      <c r="D55" s="2">
        <v>2022.0</v>
      </c>
      <c r="E55" s="2" t="s">
        <v>28</v>
      </c>
      <c r="F55" s="2" t="s">
        <v>475</v>
      </c>
      <c r="G55" s="2" t="s">
        <v>476</v>
      </c>
    </row>
    <row r="56">
      <c r="A56" s="2" t="s">
        <v>477</v>
      </c>
      <c r="B56" s="8" t="s">
        <v>478</v>
      </c>
      <c r="C56" s="2" t="s">
        <v>100</v>
      </c>
      <c r="D56" s="2">
        <v>2021.0</v>
      </c>
      <c r="E56" s="2" t="s">
        <v>86</v>
      </c>
      <c r="F56" s="2" t="s">
        <v>479</v>
      </c>
      <c r="G56" s="2" t="s">
        <v>480</v>
      </c>
    </row>
    <row r="57">
      <c r="A57" s="2" t="s">
        <v>481</v>
      </c>
      <c r="B57" s="8" t="s">
        <v>482</v>
      </c>
      <c r="C57" s="2" t="s">
        <v>100</v>
      </c>
      <c r="D57" s="2">
        <v>2021.0</v>
      </c>
      <c r="E57" s="2" t="s">
        <v>28</v>
      </c>
      <c r="F57" s="2" t="s">
        <v>321</v>
      </c>
      <c r="G57" s="2" t="s">
        <v>483</v>
      </c>
    </row>
    <row r="58">
      <c r="A58" s="2" t="s">
        <v>484</v>
      </c>
      <c r="B58" s="8" t="s">
        <v>485</v>
      </c>
      <c r="C58" s="2" t="s">
        <v>463</v>
      </c>
      <c r="D58" s="2">
        <v>2020.0</v>
      </c>
      <c r="E58" s="2" t="s">
        <v>42</v>
      </c>
      <c r="F58" s="2" t="s">
        <v>486</v>
      </c>
      <c r="G58" s="2" t="s">
        <v>487</v>
      </c>
    </row>
    <row r="59">
      <c r="A59" s="2" t="s">
        <v>488</v>
      </c>
      <c r="B59" s="8" t="s">
        <v>489</v>
      </c>
      <c r="C59" s="2" t="s">
        <v>112</v>
      </c>
      <c r="D59" s="2">
        <v>2021.0</v>
      </c>
      <c r="E59" s="2" t="s">
        <v>86</v>
      </c>
      <c r="F59" s="2" t="s">
        <v>490</v>
      </c>
      <c r="G59" s="2" t="s">
        <v>491</v>
      </c>
    </row>
    <row r="60">
      <c r="A60" s="2" t="s">
        <v>492</v>
      </c>
      <c r="B60" s="8" t="s">
        <v>493</v>
      </c>
      <c r="C60" s="2" t="s">
        <v>106</v>
      </c>
      <c r="D60" s="2">
        <v>2022.0</v>
      </c>
      <c r="E60" s="2" t="s">
        <v>86</v>
      </c>
      <c r="F60" s="2" t="s">
        <v>494</v>
      </c>
      <c r="G60" s="2" t="s">
        <v>495</v>
      </c>
    </row>
    <row r="61">
      <c r="A61" s="2" t="s">
        <v>496</v>
      </c>
      <c r="B61" s="8" t="s">
        <v>497</v>
      </c>
      <c r="C61" s="2" t="s">
        <v>106</v>
      </c>
      <c r="D61" s="2">
        <v>2022.0</v>
      </c>
      <c r="E61" s="2" t="s">
        <v>28</v>
      </c>
      <c r="F61" s="2" t="s">
        <v>201</v>
      </c>
      <c r="G61" s="2" t="s">
        <v>498</v>
      </c>
    </row>
    <row r="62">
      <c r="A62" s="2" t="s">
        <v>499</v>
      </c>
      <c r="B62" s="8" t="s">
        <v>500</v>
      </c>
      <c r="C62" s="2" t="s">
        <v>106</v>
      </c>
      <c r="D62" s="2">
        <v>2022.0</v>
      </c>
      <c r="E62" s="2" t="s">
        <v>86</v>
      </c>
      <c r="F62" s="2" t="s">
        <v>262</v>
      </c>
      <c r="G62" s="2" t="s">
        <v>501</v>
      </c>
    </row>
    <row r="63">
      <c r="A63" s="2" t="s">
        <v>502</v>
      </c>
      <c r="B63" s="8" t="s">
        <v>503</v>
      </c>
      <c r="C63" s="2" t="s">
        <v>106</v>
      </c>
      <c r="D63" s="2">
        <v>2021.0</v>
      </c>
      <c r="E63" s="2" t="s">
        <v>28</v>
      </c>
      <c r="F63" s="2" t="s">
        <v>504</v>
      </c>
      <c r="G63" s="2" t="s">
        <v>505</v>
      </c>
    </row>
    <row r="64">
      <c r="A64" s="2" t="s">
        <v>506</v>
      </c>
      <c r="B64" s="8" t="s">
        <v>507</v>
      </c>
      <c r="C64" s="2" t="s">
        <v>109</v>
      </c>
      <c r="D64" s="2">
        <v>2023.0</v>
      </c>
      <c r="E64" s="2" t="s">
        <v>378</v>
      </c>
      <c r="F64" s="2" t="s">
        <v>508</v>
      </c>
      <c r="G64" s="2" t="s">
        <v>509</v>
      </c>
    </row>
    <row r="65">
      <c r="A65" s="2" t="s">
        <v>510</v>
      </c>
      <c r="B65" s="8" t="s">
        <v>511</v>
      </c>
      <c r="C65" s="2" t="s">
        <v>109</v>
      </c>
      <c r="D65" s="2">
        <v>2022.0</v>
      </c>
      <c r="E65" s="2" t="s">
        <v>86</v>
      </c>
      <c r="F65" s="2" t="s">
        <v>512</v>
      </c>
      <c r="G65" s="2" t="s">
        <v>513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</hyperlinks>
  <drawing r:id="rId6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23</v>
      </c>
      <c r="B1" s="2" t="s">
        <v>514</v>
      </c>
      <c r="C1" s="2" t="s">
        <v>114</v>
      </c>
    </row>
    <row r="2">
      <c r="A2" s="2" t="s">
        <v>19</v>
      </c>
      <c r="B2" s="2" t="s">
        <v>515</v>
      </c>
      <c r="C2" s="8" t="s">
        <v>516</v>
      </c>
    </row>
    <row r="3">
      <c r="A3" s="2" t="s">
        <v>517</v>
      </c>
      <c r="B3" s="2" t="s">
        <v>515</v>
      </c>
      <c r="C3" s="8" t="s">
        <v>518</v>
      </c>
    </row>
    <row r="4">
      <c r="A4" s="2" t="s">
        <v>519</v>
      </c>
      <c r="B4" s="2" t="s">
        <v>515</v>
      </c>
      <c r="C4" s="8" t="s">
        <v>520</v>
      </c>
    </row>
    <row r="5">
      <c r="A5" s="3" t="s">
        <v>49</v>
      </c>
      <c r="B5" s="2" t="s">
        <v>521</v>
      </c>
    </row>
    <row r="6">
      <c r="A6" s="3" t="s">
        <v>50</v>
      </c>
      <c r="B6" s="2" t="s">
        <v>521</v>
      </c>
    </row>
    <row r="7">
      <c r="A7" s="3" t="s">
        <v>53</v>
      </c>
      <c r="B7" s="2" t="s">
        <v>521</v>
      </c>
    </row>
    <row r="8">
      <c r="A8" s="3" t="s">
        <v>15</v>
      </c>
      <c r="B8" s="2" t="s">
        <v>521</v>
      </c>
    </row>
    <row r="9">
      <c r="A9" s="3" t="s">
        <v>36</v>
      </c>
      <c r="B9" s="2" t="s">
        <v>521</v>
      </c>
    </row>
    <row r="10">
      <c r="A10" s="3" t="s">
        <v>56</v>
      </c>
      <c r="B10" s="2" t="s">
        <v>521</v>
      </c>
    </row>
    <row r="11">
      <c r="A11" s="3" t="s">
        <v>58</v>
      </c>
      <c r="B11" s="2" t="s">
        <v>521</v>
      </c>
    </row>
    <row r="12">
      <c r="A12" s="3" t="s">
        <v>59</v>
      </c>
      <c r="B12" s="2" t="s">
        <v>521</v>
      </c>
    </row>
    <row r="13">
      <c r="A13" s="3" t="s">
        <v>60</v>
      </c>
      <c r="B13" s="2" t="s">
        <v>521</v>
      </c>
    </row>
    <row r="14">
      <c r="A14" s="3" t="s">
        <v>61</v>
      </c>
      <c r="B14" s="2" t="s">
        <v>521</v>
      </c>
    </row>
    <row r="15">
      <c r="A15" s="3" t="s">
        <v>62</v>
      </c>
      <c r="B15" s="2" t="s">
        <v>521</v>
      </c>
    </row>
    <row r="16">
      <c r="A16" s="3" t="s">
        <v>63</v>
      </c>
      <c r="B16" s="2" t="s">
        <v>521</v>
      </c>
    </row>
    <row r="17">
      <c r="A17" s="3" t="s">
        <v>66</v>
      </c>
      <c r="B17" s="2" t="s">
        <v>521</v>
      </c>
    </row>
  </sheetData>
  <hyperlinks>
    <hyperlink r:id="rId1" ref="C2"/>
    <hyperlink r:id="rId2" ref="C3"/>
    <hyperlink r:id="rId3" ref="C4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2" t="s">
        <v>113</v>
      </c>
      <c r="B1" s="2" t="s">
        <v>114</v>
      </c>
      <c r="C1" s="2" t="s">
        <v>115</v>
      </c>
      <c r="D1" s="2" t="s">
        <v>68</v>
      </c>
      <c r="E1" s="2" t="s">
        <v>522</v>
      </c>
    </row>
    <row r="2">
      <c r="A2" s="2" t="s">
        <v>523</v>
      </c>
      <c r="B2" s="7" t="s">
        <v>524</v>
      </c>
      <c r="C2" s="2" t="s">
        <v>79</v>
      </c>
      <c r="D2" s="2">
        <v>2022.0</v>
      </c>
      <c r="E2" s="2" t="s">
        <v>525</v>
      </c>
    </row>
    <row r="3">
      <c r="A3" s="2" t="s">
        <v>526</v>
      </c>
      <c r="B3" s="7" t="s">
        <v>527</v>
      </c>
      <c r="C3" s="2" t="s">
        <v>79</v>
      </c>
      <c r="D3" s="2">
        <v>2022.0</v>
      </c>
      <c r="E3" s="2" t="s">
        <v>528</v>
      </c>
    </row>
    <row r="4">
      <c r="A4" s="2" t="s">
        <v>155</v>
      </c>
      <c r="B4" s="8" t="s">
        <v>156</v>
      </c>
      <c r="C4" s="2" t="s">
        <v>82</v>
      </c>
      <c r="D4" s="2">
        <v>2022.0</v>
      </c>
      <c r="E4" s="2" t="s">
        <v>529</v>
      </c>
    </row>
    <row r="5">
      <c r="A5" s="2" t="s">
        <v>530</v>
      </c>
      <c r="B5" s="7" t="s">
        <v>531</v>
      </c>
      <c r="C5" s="2" t="s">
        <v>100</v>
      </c>
      <c r="D5" s="2">
        <v>2023.0</v>
      </c>
      <c r="E5" s="2" t="s">
        <v>532</v>
      </c>
    </row>
    <row r="6">
      <c r="A6" s="2" t="s">
        <v>226</v>
      </c>
      <c r="B6" s="8" t="s">
        <v>227</v>
      </c>
      <c r="C6" s="2" t="s">
        <v>100</v>
      </c>
      <c r="D6" s="2">
        <v>2023.0</v>
      </c>
      <c r="E6" s="2" t="s">
        <v>533</v>
      </c>
    </row>
    <row r="7">
      <c r="A7" s="2" t="s">
        <v>229</v>
      </c>
      <c r="B7" s="8" t="s">
        <v>230</v>
      </c>
      <c r="C7" s="2" t="s">
        <v>100</v>
      </c>
      <c r="D7" s="2">
        <v>2022.0</v>
      </c>
      <c r="E7" s="2" t="s">
        <v>534</v>
      </c>
    </row>
    <row r="8">
      <c r="A8" s="2" t="s">
        <v>535</v>
      </c>
      <c r="B8" s="8" t="s">
        <v>536</v>
      </c>
      <c r="C8" s="2" t="s">
        <v>100</v>
      </c>
      <c r="D8" s="2">
        <v>2021.0</v>
      </c>
      <c r="E8" s="2" t="s">
        <v>537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