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\Desktop\2901817 - Juan\Carlos Julio\Evaluacion\"/>
    </mc:Choice>
  </mc:AlternateContent>
  <xr:revisionPtr revIDLastSave="0" documentId="13_ncr:1_{383DE537-05F5-40C3-9D89-45401E57F69F}" xr6:coauthVersionLast="36" xr6:coauthVersionMax="36" xr10:uidLastSave="{00000000-0000-0000-0000-000000000000}"/>
  <bookViews>
    <workbookView xWindow="0" yWindow="0" windowWidth="28800" windowHeight="12105" xr2:uid="{1DB507C9-8364-4F3F-99FC-BD710B563A2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O20" i="1"/>
  <c r="O22" i="1"/>
  <c r="O21" i="1"/>
  <c r="O19" i="1"/>
  <c r="O18" i="1"/>
  <c r="O17" i="1"/>
  <c r="O16" i="1"/>
  <c r="O15" i="1"/>
  <c r="O14" i="1"/>
  <c r="N22" i="1"/>
  <c r="N21" i="1"/>
  <c r="N20" i="1"/>
  <c r="N19" i="1"/>
  <c r="N18" i="1"/>
  <c r="N17" i="1"/>
  <c r="N16" i="1"/>
  <c r="N15" i="1"/>
  <c r="N14" i="1"/>
  <c r="H13" i="1"/>
  <c r="I13" i="1" s="1"/>
  <c r="K13" i="1"/>
  <c r="M22" i="1"/>
  <c r="M21" i="1"/>
  <c r="M20" i="1"/>
  <c r="M19" i="1"/>
  <c r="M18" i="1"/>
  <c r="M17" i="1"/>
  <c r="M16" i="1"/>
  <c r="M15" i="1"/>
  <c r="M14" i="1"/>
  <c r="L22" i="1"/>
  <c r="L21" i="1"/>
  <c r="L20" i="1"/>
  <c r="L19" i="1"/>
  <c r="L18" i="1"/>
  <c r="L17" i="1"/>
  <c r="L16" i="1"/>
  <c r="L15" i="1"/>
  <c r="L14" i="1"/>
  <c r="K21" i="1"/>
  <c r="K22" i="1"/>
  <c r="K20" i="1"/>
  <c r="K19" i="1"/>
  <c r="K18" i="1"/>
  <c r="K17" i="1"/>
  <c r="K16" i="1"/>
  <c r="K15" i="1"/>
  <c r="K14" i="1"/>
  <c r="J21" i="1"/>
  <c r="J22" i="1"/>
  <c r="J19" i="1"/>
  <c r="J20" i="1"/>
  <c r="J18" i="1"/>
  <c r="J17" i="1"/>
  <c r="J16" i="1"/>
  <c r="J15" i="1"/>
  <c r="J14" i="1"/>
  <c r="J13" i="1"/>
  <c r="I22" i="1"/>
  <c r="I21" i="1"/>
  <c r="I20" i="1"/>
  <c r="I19" i="1"/>
  <c r="I18" i="1"/>
  <c r="I17" i="1"/>
  <c r="I16" i="1"/>
  <c r="I15" i="1"/>
  <c r="I14" i="1"/>
  <c r="H22" i="1"/>
  <c r="H21" i="1"/>
  <c r="H20" i="1"/>
  <c r="H19" i="1"/>
  <c r="H18" i="1"/>
  <c r="H17" i="1"/>
  <c r="H16" i="1"/>
  <c r="H15" i="1"/>
  <c r="H14" i="1"/>
  <c r="G14" i="1"/>
  <c r="G15" i="1"/>
  <c r="G16" i="1"/>
  <c r="G17" i="1"/>
  <c r="G18" i="1"/>
  <c r="G19" i="1"/>
  <c r="G20" i="1"/>
  <c r="G21" i="1"/>
  <c r="G22" i="1"/>
  <c r="G13" i="1"/>
  <c r="G24" i="1" s="1"/>
  <c r="F26" i="1"/>
  <c r="E26" i="1"/>
  <c r="D26" i="1"/>
  <c r="F24" i="1"/>
  <c r="E24" i="1"/>
  <c r="D24" i="1"/>
  <c r="F14" i="1"/>
  <c r="F15" i="1"/>
  <c r="F16" i="1"/>
  <c r="F17" i="1"/>
  <c r="F18" i="1"/>
  <c r="F19" i="1"/>
  <c r="F20" i="1"/>
  <c r="F21" i="1"/>
  <c r="F22" i="1"/>
  <c r="F13" i="1"/>
  <c r="E14" i="1"/>
  <c r="E15" i="1"/>
  <c r="E16" i="1"/>
  <c r="E17" i="1"/>
  <c r="E18" i="1"/>
  <c r="E19" i="1"/>
  <c r="E20" i="1"/>
  <c r="E21" i="1"/>
  <c r="E22" i="1"/>
  <c r="E13" i="1"/>
  <c r="M13" i="1" l="1"/>
  <c r="N13" i="1" s="1"/>
  <c r="L26" i="1"/>
  <c r="L24" i="1"/>
  <c r="K26" i="1"/>
  <c r="K24" i="1"/>
  <c r="J26" i="1"/>
  <c r="J24" i="1"/>
  <c r="I26" i="1"/>
  <c r="I24" i="1"/>
  <c r="H24" i="1"/>
  <c r="H26" i="1"/>
  <c r="G26" i="1"/>
  <c r="N24" i="1" l="1"/>
  <c r="N26" i="1"/>
  <c r="M26" i="1"/>
  <c r="O13" i="1"/>
  <c r="M24" i="1"/>
  <c r="O24" i="1" l="1"/>
  <c r="D25" i="1" s="1"/>
  <c r="O26" i="1"/>
  <c r="D27" i="1" s="1"/>
</calcChain>
</file>

<file path=xl/sharedStrings.xml><?xml version="1.0" encoding="utf-8"?>
<sst xmlns="http://schemas.openxmlformats.org/spreadsheetml/2006/main" count="39" uniqueCount="39">
  <si>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</si>
  <si>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</si>
  <si>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</si>
  <si>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</si>
  <si>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</si>
  <si>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</si>
  <si>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</si>
  <si>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</si>
  <si>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</si>
  <si>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</si>
  <si>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</si>
  <si>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</si>
  <si>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Durazno</t>
  </si>
  <si>
    <t>Pera</t>
  </si>
  <si>
    <t>Manzana</t>
  </si>
  <si>
    <t>Limon</t>
  </si>
  <si>
    <t>Papaya</t>
  </si>
  <si>
    <t>Piña</t>
  </si>
  <si>
    <t>Naranja</t>
  </si>
  <si>
    <t>Uvas</t>
  </si>
  <si>
    <t>Albaricoque</t>
  </si>
  <si>
    <t>Sandia</t>
  </si>
  <si>
    <t>PRODUCCION DE FRUTAS</t>
  </si>
  <si>
    <t>OPERADORES Y FUNCIONES</t>
  </si>
  <si>
    <t>VERSION:1</t>
  </si>
  <si>
    <t>TALLER No. 1</t>
  </si>
  <si>
    <t>PROGRAMA</t>
  </si>
  <si>
    <t>RESULTADO DE APRENDIZAJE</t>
  </si>
  <si>
    <t>TEMA</t>
  </si>
  <si>
    <t>TIPO DE INSTRUMENTO</t>
  </si>
  <si>
    <t>CÓDIGO:</t>
  </si>
  <si>
    <t>PÁGINA 1 DE 1</t>
  </si>
  <si>
    <t>CÓDIGO INSTRUMENTO</t>
  </si>
  <si>
    <t>TALLER PRÁCTICO</t>
  </si>
  <si>
    <t>PROMEDIO X MES</t>
  </si>
  <si>
    <t>PROMEDIO TOTAL</t>
  </si>
  <si>
    <t>PRODUCCION X MES</t>
  </si>
  <si>
    <t>PRODUCCION TOTAL</t>
  </si>
  <si>
    <t>Analisis Y Desarrollo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</si>
</sst>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2" xfId="0" applyFont="1" applyBorder="1"/>
    <xf numFmtId="0" fontId="1" fillId="0" borderId="22" xfId="0" applyFont="1" applyBorder="1"/>
    <xf numFmtId="0" fontId="1" fillId="0" borderId="2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nc-sa/3.0/" TargetMode="External"/><Relationship Id="rId2" Type="http://schemas.openxmlformats.org/officeDocument/2006/relationships/hyperlink" Target="https://repositorio.sena.edu.co/sitios/albanileria_restauracion_edificaciones/construccion_muros_tapia_bahareque.htm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1</xdr:row>
      <xdr:rowOff>52309</xdr:rowOff>
    </xdr:from>
    <xdr:to>
      <xdr:col>3</xdr:col>
      <xdr:colOff>85725</xdr:colOff>
      <xdr:row>4</xdr:row>
      <xdr:rowOff>136653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63B1472-1C34-4EE7-BB34-6C3B5BDA2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847975" y="252334"/>
          <a:ext cx="866775" cy="665369"/>
        </a:xfrm>
        <a:prstGeom prst="rect">
          <a:avLst/>
        </a:prstGeom>
      </xdr:spPr>
    </xdr:pic>
    <xdr:clientData/>
  </xdr:twoCellAnchor>
  <xdr:oneCellAnchor>
    <xdr:from>
      <xdr:col>2</xdr:col>
      <xdr:colOff>304800</xdr:colOff>
      <xdr:row>25</xdr:row>
      <xdr:rowOff>1</xdr:rowOff>
    </xdr:from>
    <xdr:ext cx="326197" cy="45719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BF46CD5-9D0A-42F0-A64D-7A44FC670982}"/>
            </a:ext>
          </a:extLst>
        </xdr:cNvPr>
        <xdr:cNvSpPr txBox="1"/>
      </xdr:nvSpPr>
      <xdr:spPr>
        <a:xfrm>
          <a:off x="2581275" y="4762501"/>
          <a:ext cx="326197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900">
              <a:hlinkClick xmlns:r="http://schemas.openxmlformats.org/officeDocument/2006/relationships" r:id="rId2" tooltip="https://repositorio.sena.edu.co/sitios/albanileria_restauracion_edificaciones/construccion_muros_tapia_bahareque.html"/>
            </a:rPr>
            <a:t>Esta foto</a:t>
          </a:r>
          <a:r>
            <a:rPr lang="es-CO" sz="900"/>
            <a:t> de Autor desconocido está bajo licencia </a:t>
          </a:r>
          <a:r>
            <a:rPr lang="es-CO" sz="900">
              <a:hlinkClick xmlns:r="http://schemas.openxmlformats.org/officeDocument/2006/relationships" r:id="rId3" tooltip="https://creativecommons.org/licenses/by-nc-sa/3.0/"/>
            </a:rPr>
            <a:t>CC BY-SA-NC</a:t>
          </a:r>
          <a:endParaRPr lang="es-CO" sz="9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1C17E-834B-4217-98BE-A660FD6B0D1C}">
  <dimension ref="B1:O27"/>
  <sheetViews>
    <sheetView tabSelected="1" workbookViewId="0">
      <selection activeCell="Q15" sqref="Q15"/>
    </sheetView>
  </sheetViews>
  <sheetFormatPr baseColWidth="10" defaultRowHeight="15" x14ac:dyDescent="0.25"/>
  <cols>
    <col min="2" max="2" width="22.7109375" customWidth="1"/>
    <col min="3" max="3" width="20.28515625" customWidth="1"/>
    <col min="4" max="4" width="13.42578125" customWidth="1"/>
    <col min="5" max="5" width="12.42578125" customWidth="1"/>
    <col min="6" max="6" width="12.85546875" customWidth="1"/>
    <col min="7" max="7" width="12" bestFit="1" customWidth="1"/>
    <col min="8" max="8" width="12.42578125" customWidth="1"/>
    <col min="9" max="12" width="12" bestFit="1" customWidth="1"/>
    <col min="13" max="13" width="12.7109375" bestFit="1" customWidth="1"/>
    <col min="14" max="14" width="13.42578125" customWidth="1"/>
    <col min="15" max="15" width="13" customWidth="1"/>
  </cols>
  <sheetData>
    <row r="1" spans="2:15" ht="15.75" thickBot="1" x14ac:dyDescent="0.3"/>
    <row r="2" spans="2:15" x14ac:dyDescent="0.25">
      <c r="B2" s="1"/>
      <c r="C2" s="4"/>
      <c r="D2" s="5"/>
      <c r="E2" s="10" t="s">
        <v>25</v>
      </c>
      <c r="F2" s="11"/>
      <c r="G2" s="11"/>
      <c r="H2" s="11"/>
      <c r="I2" s="11"/>
      <c r="J2" s="11"/>
      <c r="K2" s="11"/>
      <c r="L2" s="12"/>
      <c r="M2" s="18" t="s">
        <v>30</v>
      </c>
      <c r="N2" s="20" t="s">
        <v>24</v>
      </c>
      <c r="O2" s="21"/>
    </row>
    <row r="3" spans="2:15" ht="15.75" thickBot="1" x14ac:dyDescent="0.3">
      <c r="B3" s="1"/>
      <c r="C3" s="6"/>
      <c r="D3" s="7"/>
      <c r="E3" s="13"/>
      <c r="F3" s="3"/>
      <c r="G3" s="3"/>
      <c r="H3" s="3"/>
      <c r="I3" s="3"/>
      <c r="J3" s="3"/>
      <c r="K3" s="3"/>
      <c r="L3" s="14"/>
      <c r="M3" s="19"/>
      <c r="N3" s="22"/>
      <c r="O3" s="23"/>
    </row>
    <row r="4" spans="2:15" x14ac:dyDescent="0.25">
      <c r="B4" s="1"/>
      <c r="C4" s="6"/>
      <c r="D4" s="7"/>
      <c r="E4" s="13"/>
      <c r="F4" s="3"/>
      <c r="G4" s="3"/>
      <c r="H4" s="3"/>
      <c r="I4" s="3"/>
      <c r="J4" s="3"/>
      <c r="K4" s="3"/>
      <c r="L4" s="14"/>
      <c r="M4" s="20" t="s">
        <v>31</v>
      </c>
      <c r="N4" s="24"/>
      <c r="O4" s="21"/>
    </row>
    <row r="5" spans="2:15" ht="15.75" thickBot="1" x14ac:dyDescent="0.3">
      <c r="B5" s="1"/>
      <c r="C5" s="8"/>
      <c r="D5" s="9"/>
      <c r="E5" s="15"/>
      <c r="F5" s="16"/>
      <c r="G5" s="16"/>
      <c r="H5" s="16"/>
      <c r="I5" s="16"/>
      <c r="J5" s="16"/>
      <c r="K5" s="16"/>
      <c r="L5" s="17"/>
      <c r="M5" s="22"/>
      <c r="N5" s="25"/>
      <c r="O5" s="23"/>
    </row>
    <row r="6" spans="2:15" ht="15.75" thickBot="1" x14ac:dyDescent="0.3">
      <c r="C6" s="26" t="s">
        <v>26</v>
      </c>
      <c r="D6" s="27"/>
      <c r="E6" s="31"/>
      <c r="F6" s="51" t="s">
        <v>38</v>
      </c>
      <c r="G6" s="52"/>
      <c r="H6" s="52"/>
      <c r="I6" s="52"/>
      <c r="J6" s="52"/>
      <c r="K6" s="52"/>
      <c r="L6" s="52"/>
      <c r="M6" s="52"/>
      <c r="N6" s="52"/>
      <c r="O6" s="53"/>
    </row>
    <row r="7" spans="2:15" ht="15.75" thickBot="1" x14ac:dyDescent="0.3">
      <c r="C7" s="26" t="s">
        <v>27</v>
      </c>
      <c r="D7" s="27"/>
      <c r="E7" s="31"/>
      <c r="F7" s="35"/>
      <c r="G7" s="36"/>
      <c r="H7" s="36"/>
      <c r="I7" s="36"/>
      <c r="J7" s="36"/>
      <c r="K7" s="36"/>
      <c r="L7" s="36"/>
      <c r="M7" s="36"/>
      <c r="N7" s="36"/>
      <c r="O7" s="37"/>
    </row>
    <row r="8" spans="2:15" ht="15.75" thickBot="1" x14ac:dyDescent="0.3">
      <c r="C8" s="29" t="s">
        <v>28</v>
      </c>
      <c r="D8" s="28"/>
      <c r="E8" s="32"/>
      <c r="F8" s="33" t="s">
        <v>23</v>
      </c>
      <c r="G8" s="30"/>
      <c r="H8" s="30"/>
      <c r="I8" s="30"/>
      <c r="J8" s="30"/>
      <c r="K8" s="30"/>
      <c r="L8" s="30"/>
      <c r="M8" s="30"/>
      <c r="N8" s="30"/>
      <c r="O8" s="34"/>
    </row>
    <row r="9" spans="2:15" ht="15.75" thickBot="1" x14ac:dyDescent="0.3">
      <c r="C9" s="26" t="s">
        <v>29</v>
      </c>
      <c r="D9" s="27"/>
      <c r="E9" s="31"/>
      <c r="F9" s="38" t="s">
        <v>33</v>
      </c>
      <c r="G9" s="39"/>
      <c r="H9" s="39"/>
      <c r="I9" s="39"/>
      <c r="J9" s="40"/>
      <c r="K9" s="35" t="s">
        <v>32</v>
      </c>
      <c r="L9" s="37"/>
      <c r="M9" s="35"/>
      <c r="N9" s="36"/>
      <c r="O9" s="37"/>
    </row>
    <row r="10" spans="2:15" ht="15.75" thickBot="1" x14ac:dyDescent="0.3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ht="15.75" thickBot="1" x14ac:dyDescent="0.3">
      <c r="C11" s="50" t="s">
        <v>22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</row>
    <row r="12" spans="2:15" ht="15.75" thickBot="1" x14ac:dyDescent="0.3">
      <c r="C12" s="41"/>
      <c r="D12" s="42" t="s">
        <v>0</v>
      </c>
      <c r="E12" s="42" t="s">
        <v>1</v>
      </c>
      <c r="F12" s="42" t="s">
        <v>2</v>
      </c>
      <c r="G12" s="42" t="s">
        <v>3</v>
      </c>
      <c r="H12" s="42" t="s">
        <v>4</v>
      </c>
      <c r="I12" s="42" t="s">
        <v>5</v>
      </c>
      <c r="J12" s="42" t="s">
        <v>6</v>
      </c>
      <c r="K12" s="42" t="s">
        <v>7</v>
      </c>
      <c r="L12" s="42" t="s">
        <v>8</v>
      </c>
      <c r="M12" s="42" t="s">
        <v>9</v>
      </c>
      <c r="N12" s="42" t="s">
        <v>10</v>
      </c>
      <c r="O12" s="42" t="s">
        <v>11</v>
      </c>
    </row>
    <row r="13" spans="2:15" ht="15.75" thickBot="1" x14ac:dyDescent="0.3">
      <c r="C13" s="44" t="s">
        <v>12</v>
      </c>
      <c r="D13" s="54">
        <v>25871</v>
      </c>
      <c r="E13" s="54">
        <f>D13*2</f>
        <v>51742</v>
      </c>
      <c r="F13" s="54">
        <f>D13+E13</f>
        <v>77613</v>
      </c>
      <c r="G13" s="55">
        <f>F13*0.56</f>
        <v>43463.280000000006</v>
      </c>
      <c r="H13" s="54">
        <f>SUM(E13:F13)*3</f>
        <v>388065</v>
      </c>
      <c r="I13" s="54">
        <f>AVERAGE(D13:H13)</f>
        <v>117350.856</v>
      </c>
      <c r="J13" s="54">
        <f>AVERAGE(G13*0.92)</f>
        <v>39986.217600000011</v>
      </c>
      <c r="K13" s="54">
        <f>(J13*1.43)</f>
        <v>57180.291168000011</v>
      </c>
      <c r="L13" s="55">
        <f>J13*0.81+K13*1.37</f>
        <v>110725.83515616003</v>
      </c>
      <c r="M13" s="54">
        <f>G13*1.26-L13*1.05</f>
        <v>-61498.394113968032</v>
      </c>
      <c r="N13" s="54">
        <f>MIN(D13:M13)*4</f>
        <v>-245993.57645587213</v>
      </c>
      <c r="O13" s="54">
        <f>AVERAGE(L13:N13)*2</f>
        <v>-131177.4236091201</v>
      </c>
    </row>
    <row r="14" spans="2:15" ht="15.75" thickBot="1" x14ac:dyDescent="0.3">
      <c r="C14" s="42" t="s">
        <v>13</v>
      </c>
      <c r="D14" s="56">
        <v>4589236</v>
      </c>
      <c r="E14" s="56">
        <f>D14*2</f>
        <v>9178472</v>
      </c>
      <c r="F14" s="56">
        <f t="shared" ref="F14:F22" si="0">D14+E14</f>
        <v>13767708</v>
      </c>
      <c r="G14" s="1">
        <f t="shared" ref="G14:G22" si="1">F14*0.56</f>
        <v>7709916.4800000004</v>
      </c>
      <c r="H14" s="54">
        <f>SUM(E14:F14)*3</f>
        <v>68838540</v>
      </c>
      <c r="I14" s="54">
        <f>AVERAGE(D14:H14)</f>
        <v>20816774.495999999</v>
      </c>
      <c r="J14" s="54">
        <f>AVERAGE(G14*0.92)</f>
        <v>7093123.1616000012</v>
      </c>
      <c r="K14" s="54">
        <f>(J14*1.43)</f>
        <v>10143166.121088002</v>
      </c>
      <c r="L14" s="1">
        <f>J14*0.81+K14*1.37</f>
        <v>19641567.346786566</v>
      </c>
      <c r="M14" s="54">
        <f>G14*1.26-L14*1.05</f>
        <v>-10909150.949325893</v>
      </c>
      <c r="N14" s="54">
        <f>MIN(D14:M14)*4</f>
        <v>-43636603.797303572</v>
      </c>
      <c r="O14" s="54">
        <f>AVERAGE(L14:N14)*2</f>
        <v>-23269458.266561937</v>
      </c>
    </row>
    <row r="15" spans="2:15" ht="15.75" thickBot="1" x14ac:dyDescent="0.3">
      <c r="C15" s="42" t="s">
        <v>14</v>
      </c>
      <c r="D15" s="56">
        <v>1458</v>
      </c>
      <c r="E15" s="56">
        <f t="shared" ref="E14:E22" si="2">D15*2</f>
        <v>2916</v>
      </c>
      <c r="F15" s="56">
        <f t="shared" si="0"/>
        <v>4374</v>
      </c>
      <c r="G15" s="55">
        <f t="shared" si="1"/>
        <v>2449.44</v>
      </c>
      <c r="H15" s="54">
        <f>SUM(E15:F15)*3</f>
        <v>21870</v>
      </c>
      <c r="I15" s="54">
        <f>AVERAGE(D15:H15)</f>
        <v>6613.4880000000003</v>
      </c>
      <c r="J15" s="54">
        <f>AVERAGE(G15*0.92)</f>
        <v>2253.4848000000002</v>
      </c>
      <c r="K15" s="54">
        <f>(J15*1.43)</f>
        <v>3222.483264</v>
      </c>
      <c r="L15" s="55">
        <f>J15*0.81+K15*1.37</f>
        <v>6240.1247596800004</v>
      </c>
      <c r="M15" s="54">
        <f>G15*1.26-L15*1.05</f>
        <v>-3465.8365976640002</v>
      </c>
      <c r="N15" s="54">
        <f>MIN(D15:M15)*4</f>
        <v>-13863.346390656001</v>
      </c>
      <c r="O15" s="54">
        <f>AVERAGE(L15:N15)*2</f>
        <v>-7392.7054857600006</v>
      </c>
    </row>
    <row r="16" spans="2:15" ht="15.75" thickBot="1" x14ac:dyDescent="0.3">
      <c r="C16" s="43" t="s">
        <v>15</v>
      </c>
      <c r="D16" s="57">
        <v>45879</v>
      </c>
      <c r="E16" s="56">
        <f t="shared" si="2"/>
        <v>91758</v>
      </c>
      <c r="F16" s="56">
        <f t="shared" si="0"/>
        <v>137637</v>
      </c>
      <c r="G16" s="55">
        <f t="shared" si="1"/>
        <v>77076.72</v>
      </c>
      <c r="H16" s="54">
        <f>SUM(E16:F16)*3</f>
        <v>688185</v>
      </c>
      <c r="I16" s="54">
        <f>AVERAGE(D16:H16)</f>
        <v>208107.144</v>
      </c>
      <c r="J16" s="54">
        <f>AVERAGE(G16*0.92)</f>
        <v>70910.582399999999</v>
      </c>
      <c r="K16" s="54">
        <f>(J16*1.43)</f>
        <v>101402.13283199999</v>
      </c>
      <c r="L16" s="55">
        <f>J16*0.81+K16*1.37</f>
        <v>196358.49372383999</v>
      </c>
      <c r="M16" s="54">
        <f>G16*1.26-L16*1.05</f>
        <v>-109059.751210032</v>
      </c>
      <c r="N16" s="54">
        <f>MIN(D16:M16)*4</f>
        <v>-436239.00484012801</v>
      </c>
      <c r="O16" s="54">
        <f>AVERAGE(L16:N16)*2</f>
        <v>-232626.84155088002</v>
      </c>
    </row>
    <row r="17" spans="3:15" ht="15.75" thickBot="1" x14ac:dyDescent="0.3">
      <c r="C17" s="42" t="s">
        <v>16</v>
      </c>
      <c r="D17" s="56">
        <v>689521</v>
      </c>
      <c r="E17" s="56">
        <f t="shared" si="2"/>
        <v>1379042</v>
      </c>
      <c r="F17" s="56">
        <f t="shared" si="0"/>
        <v>2068563</v>
      </c>
      <c r="G17" s="1">
        <f t="shared" si="1"/>
        <v>1158395.28</v>
      </c>
      <c r="H17" s="54">
        <f>SUM(E17:F17)*3</f>
        <v>10342815</v>
      </c>
      <c r="I17" s="54">
        <f>AVERAGE(D17:H17)</f>
        <v>3127667.2560000001</v>
      </c>
      <c r="J17" s="54">
        <f>AVERAGE(G17*0.92)</f>
        <v>1065723.6576</v>
      </c>
      <c r="K17" s="54">
        <f>(J17*1.43)</f>
        <v>1523984.8303680001</v>
      </c>
      <c r="L17" s="55">
        <f>J17*0.81+K17*1.37</f>
        <v>2951095.3802601602</v>
      </c>
      <c r="M17" s="54">
        <f>G17*1.26-L17*1.05</f>
        <v>-1639072.0964731683</v>
      </c>
      <c r="N17" s="54">
        <f>MIN(D17:M17)*4</f>
        <v>-6556288.3858926734</v>
      </c>
      <c r="O17" s="54">
        <f>AVERAGE(L17:N17)*2</f>
        <v>-3496176.734737121</v>
      </c>
    </row>
    <row r="18" spans="3:15" ht="15.75" thickBot="1" x14ac:dyDescent="0.3">
      <c r="C18" s="42" t="s">
        <v>17</v>
      </c>
      <c r="D18" s="56">
        <v>35684</v>
      </c>
      <c r="E18" s="56">
        <f t="shared" si="2"/>
        <v>71368</v>
      </c>
      <c r="F18" s="56">
        <f t="shared" si="0"/>
        <v>107052</v>
      </c>
      <c r="G18" s="55">
        <f t="shared" si="1"/>
        <v>59949.120000000003</v>
      </c>
      <c r="H18" s="54">
        <f>SUM(E18:F18)*3</f>
        <v>535260</v>
      </c>
      <c r="I18" s="54">
        <f>AVERAGE(D18:H18)</f>
        <v>161862.62400000001</v>
      </c>
      <c r="J18" s="54">
        <f>AVERAGE(G18*0.92)</f>
        <v>55153.190400000007</v>
      </c>
      <c r="K18" s="54">
        <f>(J18*1.43)</f>
        <v>78869.06227200001</v>
      </c>
      <c r="L18" s="1">
        <f>J18*0.81+K18*1.37</f>
        <v>152724.69953664002</v>
      </c>
      <c r="M18" s="54">
        <f>G18*1.26-L18*1.05</f>
        <v>-84825.043313472022</v>
      </c>
      <c r="N18" s="54">
        <f>MIN(D18:M18)*4</f>
        <v>-339300.17325388809</v>
      </c>
      <c r="O18" s="54">
        <f>AVERAGE(L18:N18)*2</f>
        <v>-180933.67802048006</v>
      </c>
    </row>
    <row r="19" spans="3:15" ht="15.75" thickBot="1" x14ac:dyDescent="0.3">
      <c r="C19" s="44" t="s">
        <v>18</v>
      </c>
      <c r="D19" s="54">
        <v>59860</v>
      </c>
      <c r="E19" s="56">
        <f t="shared" si="2"/>
        <v>119720</v>
      </c>
      <c r="F19" s="56">
        <f t="shared" si="0"/>
        <v>179580</v>
      </c>
      <c r="G19" s="1">
        <f t="shared" si="1"/>
        <v>100564.8</v>
      </c>
      <c r="H19" s="54">
        <f>SUM(E19:F19)*3</f>
        <v>897900</v>
      </c>
      <c r="I19" s="54">
        <f>AVERAGE(D19:H19)</f>
        <v>271524.96000000002</v>
      </c>
      <c r="J19" s="54">
        <f>AVERAGE(G19*0.92)</f>
        <v>92519.616000000009</v>
      </c>
      <c r="K19" s="54">
        <f>(J19*1.43)</f>
        <v>132303.05088</v>
      </c>
      <c r="L19" s="55">
        <f>J19*0.81+K19*1.37</f>
        <v>256196.06866560003</v>
      </c>
      <c r="M19" s="54">
        <f>G19*1.26-L19*1.05</f>
        <v>-142294.22409888008</v>
      </c>
      <c r="N19" s="54">
        <f>MIN(D19:M19)*4</f>
        <v>-569176.89639552031</v>
      </c>
      <c r="O19" s="54">
        <f>AVERAGE(L19:N19)*2</f>
        <v>-303516.70121920021</v>
      </c>
    </row>
    <row r="20" spans="3:15" ht="15.75" thickBot="1" x14ac:dyDescent="0.3">
      <c r="C20" s="43" t="s">
        <v>19</v>
      </c>
      <c r="D20" s="57">
        <v>147859</v>
      </c>
      <c r="E20" s="56">
        <f t="shared" si="2"/>
        <v>295718</v>
      </c>
      <c r="F20" s="56">
        <f t="shared" si="0"/>
        <v>443577</v>
      </c>
      <c r="G20" s="55">
        <f t="shared" si="1"/>
        <v>248403.12000000002</v>
      </c>
      <c r="H20" s="54">
        <f>SUM(E20:F20)*3</f>
        <v>2217885</v>
      </c>
      <c r="I20" s="54">
        <f>AVERAGE(D20:H20)</f>
        <v>670688.424</v>
      </c>
      <c r="J20" s="54">
        <f>AVERAGE(G20*0.92)</f>
        <v>228530.87040000004</v>
      </c>
      <c r="K20" s="54">
        <f>(J20*1.43)</f>
        <v>326799.14467200002</v>
      </c>
      <c r="L20" s="1">
        <f>J20*0.81+K20*1.37</f>
        <v>632824.83322464011</v>
      </c>
      <c r="M20" s="54">
        <f>G20*1.26-L20*1.05</f>
        <v>-351478.14368587214</v>
      </c>
      <c r="N20" s="54">
        <f>MIN(D20:M20)*4</f>
        <v>-1405912.5747434886</v>
      </c>
      <c r="O20" s="54">
        <f>AVERAGE(L20:N20)*2</f>
        <v>-749710.5901364804</v>
      </c>
    </row>
    <row r="21" spans="3:15" ht="15.75" thickBot="1" x14ac:dyDescent="0.3">
      <c r="C21" s="42" t="s">
        <v>20</v>
      </c>
      <c r="D21" s="58">
        <v>4587</v>
      </c>
      <c r="E21" s="56">
        <f t="shared" si="2"/>
        <v>9174</v>
      </c>
      <c r="F21" s="56">
        <f t="shared" si="0"/>
        <v>13761</v>
      </c>
      <c r="G21" s="1">
        <f t="shared" si="1"/>
        <v>7706.1600000000008</v>
      </c>
      <c r="H21" s="54">
        <f>SUM(E21:F21)*3</f>
        <v>68805</v>
      </c>
      <c r="I21" s="54">
        <f>AVERAGE(D21:H21)</f>
        <v>20806.632000000001</v>
      </c>
      <c r="J21" s="54">
        <f>AVERAGE(G21*0.92)</f>
        <v>7089.6672000000008</v>
      </c>
      <c r="K21" s="54">
        <f>(J21*1.43)</f>
        <v>10138.224096</v>
      </c>
      <c r="L21" s="45">
        <f>J21*0.81+K21*1.37</f>
        <v>19631.997443520002</v>
      </c>
      <c r="M21" s="54">
        <f>G21*1.26-L21*1.05</f>
        <v>-10903.835715696001</v>
      </c>
      <c r="N21" s="54">
        <f>MIN(D21:M21)*4</f>
        <v>-43615.342862784004</v>
      </c>
      <c r="O21" s="54">
        <f>AVERAGE(L21:N21)*2</f>
        <v>-23258.120756640001</v>
      </c>
    </row>
    <row r="22" spans="3:15" ht="15.75" thickBot="1" x14ac:dyDescent="0.3">
      <c r="C22" s="42" t="s">
        <v>21</v>
      </c>
      <c r="D22" s="59">
        <v>2587793</v>
      </c>
      <c r="E22" s="56">
        <f t="shared" si="2"/>
        <v>5175586</v>
      </c>
      <c r="F22" s="56">
        <f t="shared" si="0"/>
        <v>7763379</v>
      </c>
      <c r="G22" s="55">
        <f t="shared" si="1"/>
        <v>4347492.24</v>
      </c>
      <c r="H22" s="54">
        <f>SUM(E22:F22)*3</f>
        <v>38816895</v>
      </c>
      <c r="I22" s="54">
        <f>AVERAGE(D22:H22)</f>
        <v>11738229.048</v>
      </c>
      <c r="J22" s="54">
        <f>AVERAGE(G22*0.92)</f>
        <v>3999692.8608000004</v>
      </c>
      <c r="K22" s="54">
        <f>(J22*1.43)</f>
        <v>5719560.7909440007</v>
      </c>
      <c r="L22" s="45">
        <f>J22*0.81+K22*1.37</f>
        <v>11075549.500841282</v>
      </c>
      <c r="M22" s="54">
        <f>G22*1.26-L22*1.05</f>
        <v>-6151486.7534833457</v>
      </c>
      <c r="N22" s="54">
        <f>MIN(D22:M22)*4</f>
        <v>-24605947.013933383</v>
      </c>
      <c r="O22" s="54">
        <f>AVERAGE(L22:N22)*2</f>
        <v>-13121256.177716965</v>
      </c>
    </row>
    <row r="23" spans="3:15" ht="15.75" thickBot="1" x14ac:dyDescent="0.3">
      <c r="D23" s="1"/>
      <c r="E23" s="1"/>
      <c r="F23" s="1"/>
      <c r="G23" s="1"/>
      <c r="H23" s="1"/>
      <c r="I23" s="1"/>
      <c r="J23" s="1"/>
      <c r="K23" s="1"/>
      <c r="L23" s="60"/>
      <c r="M23" s="1"/>
      <c r="N23" s="1"/>
      <c r="O23" s="1"/>
    </row>
    <row r="24" spans="3:15" ht="15.75" thickBot="1" x14ac:dyDescent="0.3">
      <c r="C24" s="48" t="s">
        <v>34</v>
      </c>
      <c r="D24" s="55">
        <f>AVERAGE(D13:D22)</f>
        <v>818774.8</v>
      </c>
      <c r="E24" s="55">
        <f>AVERAGE(E13:E22)</f>
        <v>1637549.6</v>
      </c>
      <c r="F24" s="55">
        <f>AVERAGE(F13:F22)</f>
        <v>2456324.4</v>
      </c>
      <c r="G24" s="55">
        <f>AVERAGE(G13:G22)</f>
        <v>1375541.6640000001</v>
      </c>
      <c r="H24" s="55">
        <f>AVERAGE(H13:H22)</f>
        <v>12281622</v>
      </c>
      <c r="I24" s="55">
        <f>AVERAGE(I13:I22)</f>
        <v>3713962.4928000001</v>
      </c>
      <c r="J24" s="55">
        <f>AVERAGE(J13:J22)</f>
        <v>1265498.3308799998</v>
      </c>
      <c r="K24" s="55">
        <f>AVERAGE(K13:K22)</f>
        <v>1809662.6131584004</v>
      </c>
      <c r="L24" s="55">
        <f>AVERAGE(L13:L22)</f>
        <v>3504291.4280398088</v>
      </c>
      <c r="M24" s="55">
        <f>AVERAGE(M13:M22)</f>
        <v>-1946323.502801799</v>
      </c>
      <c r="N24" s="55">
        <f>AVERAGE(N13:N22)</f>
        <v>-7785294.0112071959</v>
      </c>
      <c r="O24" s="55">
        <f>AVERAGE(O13:O22)</f>
        <v>-4151550.7239794582</v>
      </c>
    </row>
    <row r="25" spans="3:15" ht="15.75" thickBot="1" x14ac:dyDescent="0.3">
      <c r="C25" s="49" t="s">
        <v>35</v>
      </c>
      <c r="D25" s="46">
        <f>AVERAGE(D24:O24)</f>
        <v>1248338.2575741466</v>
      </c>
      <c r="E25" s="47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3:15" ht="15.75" thickBot="1" x14ac:dyDescent="0.3">
      <c r="C26" s="48" t="s">
        <v>36</v>
      </c>
      <c r="D26" s="55">
        <f>SUM(D13:D22)</f>
        <v>8187748</v>
      </c>
      <c r="E26" s="55">
        <f>SUM(E13:E22)</f>
        <v>16375496</v>
      </c>
      <c r="F26" s="55">
        <f>SUM(F13:F22)</f>
        <v>24563244</v>
      </c>
      <c r="G26" s="55">
        <f>SUM(G13:G22)</f>
        <v>13755416.640000001</v>
      </c>
      <c r="H26" s="55">
        <f>SUM(H13:H22)</f>
        <v>122816220</v>
      </c>
      <c r="I26" s="55">
        <f>SUM(I13:I22)</f>
        <v>37139624.928000003</v>
      </c>
      <c r="J26" s="55">
        <f>SUM(J13:J22)</f>
        <v>12654983.308799999</v>
      </c>
      <c r="K26" s="55">
        <f>SUM(K13:K22)</f>
        <v>18096626.131584004</v>
      </c>
      <c r="L26" s="55">
        <f>SUM(L13:L22)</f>
        <v>35042914.280398086</v>
      </c>
      <c r="M26" s="55">
        <f>SUM(M13:M22)</f>
        <v>-19463235.02801799</v>
      </c>
      <c r="N26" s="55">
        <f>SUM(N13:N22)</f>
        <v>-77852940.112071961</v>
      </c>
      <c r="O26" s="55">
        <f>SUM(O13:O22)</f>
        <v>-41515507.239794582</v>
      </c>
    </row>
    <row r="27" spans="3:15" ht="15.75" thickBot="1" x14ac:dyDescent="0.3">
      <c r="C27" s="48" t="s">
        <v>37</v>
      </c>
      <c r="D27" s="46">
        <f>SUM(D26:O26)</f>
        <v>149800590.90889752</v>
      </c>
      <c r="E27" s="47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mergeCells count="18">
    <mergeCell ref="C11:O11"/>
    <mergeCell ref="K9:L9"/>
    <mergeCell ref="M9:O9"/>
    <mergeCell ref="F9:J9"/>
    <mergeCell ref="D25:E25"/>
    <mergeCell ref="D27:E27"/>
    <mergeCell ref="C6:E6"/>
    <mergeCell ref="C7:E7"/>
    <mergeCell ref="C8:E8"/>
    <mergeCell ref="C9:E9"/>
    <mergeCell ref="F6:O6"/>
    <mergeCell ref="F7:O7"/>
    <mergeCell ref="F8:O8"/>
    <mergeCell ref="C2:D5"/>
    <mergeCell ref="N2:O3"/>
    <mergeCell ref="M4:O5"/>
    <mergeCell ref="M2:M3"/>
    <mergeCell ref="E2:L5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Esteban Huertas</dc:creator>
  <cp:lastModifiedBy>Juan Esteban Huertas</cp:lastModifiedBy>
  <dcterms:created xsi:type="dcterms:W3CDTF">2025-06-13T01:54:37Z</dcterms:created>
  <dcterms:modified xsi:type="dcterms:W3CDTF">2025-06-13T03:40:32Z</dcterms:modified>
</cp:coreProperties>
</file>