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abri\Desktop\Estacao_meteorologica\Estacao_Meteorologica\"/>
    </mc:Choice>
  </mc:AlternateContent>
  <xr:revisionPtr revIDLastSave="0" documentId="13_ncr:1_{2FD0185E-5C90-43C7-979A-A0D2F65097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l="1"/>
  <c r="R4" i="1" s="1"/>
  <c r="K4" i="1" l="1"/>
  <c r="D16" i="1" l="1"/>
  <c r="D36" i="1" l="1"/>
  <c r="D17" i="1"/>
  <c r="D18" i="1"/>
  <c r="D19" i="1"/>
  <c r="D20" i="1"/>
  <c r="D21" i="1"/>
  <c r="L9" i="1"/>
  <c r="M9" i="1" s="1"/>
  <c r="L8" i="1"/>
  <c r="M8" i="1" s="1"/>
  <c r="L7" i="1"/>
  <c r="M7" i="1" s="1"/>
  <c r="L6" i="1"/>
  <c r="M6" i="1" s="1"/>
  <c r="L5" i="1"/>
  <c r="M5" i="1" s="1"/>
  <c r="F16" i="1"/>
  <c r="K9" i="1"/>
  <c r="E21" i="1" s="1"/>
  <c r="E41" i="1" s="1"/>
  <c r="K8" i="1"/>
  <c r="E20" i="1" s="1"/>
  <c r="E40" i="1" s="1"/>
  <c r="K7" i="1"/>
  <c r="E19" i="1" s="1"/>
  <c r="E39" i="1" s="1"/>
  <c r="K6" i="1"/>
  <c r="E18" i="1" s="1"/>
  <c r="E38" i="1" s="1"/>
  <c r="K5" i="1"/>
  <c r="E17" i="1" s="1"/>
  <c r="E37" i="1" s="1"/>
  <c r="E16" i="1"/>
  <c r="E36" i="1" s="1"/>
  <c r="R8" i="1" l="1"/>
  <c r="F20" i="1" s="1"/>
  <c r="R9" i="1"/>
  <c r="F21" i="1" s="1"/>
  <c r="R5" i="1"/>
  <c r="F17" i="1" s="1"/>
  <c r="R6" i="1"/>
  <c r="F18" i="1" s="1"/>
  <c r="R7" i="1"/>
  <c r="F19" i="1" s="1"/>
  <c r="H36" i="1"/>
  <c r="J36" i="1"/>
  <c r="G36" i="1"/>
  <c r="I36" i="1" s="1"/>
  <c r="K36" i="1"/>
  <c r="D49" i="1"/>
  <c r="D38" i="1"/>
  <c r="D41" i="1"/>
  <c r="D37" i="1"/>
  <c r="D40" i="1"/>
  <c r="D39" i="1"/>
  <c r="D54" i="1"/>
  <c r="D51" i="1"/>
  <c r="D50" i="1"/>
  <c r="E43" i="1"/>
  <c r="D53" i="1"/>
  <c r="D52" i="1"/>
  <c r="G41" i="1" l="1"/>
  <c r="I41" i="1" s="1"/>
  <c r="J41" i="1"/>
  <c r="J39" i="1"/>
  <c r="G39" i="1"/>
  <c r="I39" i="1" s="1"/>
  <c r="G38" i="1"/>
  <c r="I38" i="1" s="1"/>
  <c r="J38" i="1"/>
  <c r="J37" i="1"/>
  <c r="J42" i="1" s="1"/>
  <c r="G37" i="1"/>
  <c r="I37" i="1" s="1"/>
  <c r="I42" i="1" s="1"/>
  <c r="J40" i="1"/>
  <c r="G40" i="1"/>
  <c r="I40" i="1" s="1"/>
  <c r="H39" i="1"/>
  <c r="K39" i="1"/>
  <c r="H38" i="1"/>
  <c r="K38" i="1"/>
  <c r="H37" i="1"/>
  <c r="K37" i="1"/>
  <c r="H40" i="1"/>
  <c r="K40" i="1"/>
  <c r="H41" i="1"/>
  <c r="K41" i="1"/>
  <c r="G42" i="1" l="1"/>
  <c r="H42" i="1"/>
  <c r="H45" i="1" s="1"/>
  <c r="K42" i="1"/>
  <c r="H49" i="1" l="1"/>
  <c r="H56" i="1" s="1"/>
  <c r="I49" i="1"/>
  <c r="I56" i="1" s="1"/>
  <c r="E53" i="1" s="1"/>
  <c r="E49" i="1" l="1"/>
  <c r="E51" i="1"/>
  <c r="E52" i="1"/>
  <c r="E54" i="1"/>
  <c r="E50" i="1"/>
</calcChain>
</file>

<file path=xl/sharedStrings.xml><?xml version="1.0" encoding="utf-8"?>
<sst xmlns="http://schemas.openxmlformats.org/spreadsheetml/2006/main" count="44" uniqueCount="37">
  <si>
    <t>Medições da Temperatura</t>
  </si>
  <si>
    <t>Calibração do LM35</t>
  </si>
  <si>
    <t>X</t>
  </si>
  <si>
    <t>Y</t>
  </si>
  <si>
    <r>
      <t>Δ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C 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:</t>
    </r>
  </si>
  <si>
    <t xml:space="preserve"> f -1 (y) = 4,6792.y - 8,7631</t>
  </si>
  <si>
    <t xml:space="preserve">nro de leituras (n) : </t>
  </si>
  <si>
    <t>Ssigma</t>
  </si>
  <si>
    <t>Incerteza  Padrão</t>
  </si>
  <si>
    <t xml:space="preserve">Desvio Padrão </t>
  </si>
  <si>
    <t>Incerteza tipoA(V)</t>
  </si>
  <si>
    <t xml:space="preserve">Incerteza Padrão </t>
  </si>
  <si>
    <t>DHT22 (UR%)</t>
  </si>
  <si>
    <t>URmed(UR%)</t>
  </si>
  <si>
    <t>Incerteza tipoB(UR%)</t>
  </si>
  <si>
    <t>Incerteza tipoB(T)</t>
  </si>
  <si>
    <t>dU/dT</t>
  </si>
  <si>
    <t>UR(%) padrão</t>
  </si>
  <si>
    <r>
      <t>T 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 padrão</t>
    </r>
  </si>
  <si>
    <t>Solução salina</t>
  </si>
  <si>
    <t>KOH</t>
  </si>
  <si>
    <t>Kac</t>
  </si>
  <si>
    <t>MgCl2</t>
  </si>
  <si>
    <t>Ca(NO3)2</t>
  </si>
  <si>
    <t>NaCl</t>
  </si>
  <si>
    <t>KCl</t>
  </si>
  <si>
    <t>1/a (%/%)</t>
  </si>
  <si>
    <t>-b/a (%)</t>
  </si>
  <si>
    <t>a (%/%)</t>
  </si>
  <si>
    <t>b (%)</t>
  </si>
  <si>
    <r>
      <rPr>
        <b/>
        <sz val="12"/>
        <color theme="1"/>
        <rFont val="Calibri"/>
        <family val="2"/>
        <scheme val="minor"/>
      </rPr>
      <t xml:space="preserve">UR(%) DHT22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UR(%) padrão  :</t>
    </r>
    <r>
      <rPr>
        <sz val="12"/>
        <color theme="1"/>
        <rFont val="Calibri"/>
        <family val="2"/>
        <scheme val="minor"/>
      </rPr>
      <t xml:space="preserve">  f 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 (y) = (1/a).y - (b/a)</t>
    </r>
  </si>
  <si>
    <r>
      <t xml:space="preserve">UR(%) padrão </t>
    </r>
    <r>
      <rPr>
        <sz val="12"/>
        <color theme="1"/>
        <rFont val="Calibri"/>
        <family val="2"/>
        <scheme val="minor"/>
      </rPr>
      <t>versus</t>
    </r>
    <r>
      <rPr>
        <b/>
        <sz val="12"/>
        <color theme="1"/>
        <rFont val="Calibri"/>
        <family val="2"/>
        <scheme val="minor"/>
      </rPr>
      <t xml:space="preserve"> UR(%) DHT22:</t>
    </r>
    <r>
      <rPr>
        <sz val="12"/>
        <color theme="1"/>
        <rFont val="Calibri"/>
        <family val="2"/>
        <scheme val="minor"/>
      </rPr>
      <t xml:space="preserve"> f (x) = a.x + b</t>
    </r>
  </si>
  <si>
    <t>MMq Umidade. [%]</t>
  </si>
  <si>
    <t>Sx (%)</t>
  </si>
  <si>
    <r>
      <t>Sx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(% 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</si>
  <si>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Sy (%)</t>
  </si>
  <si>
    <t>Sxy (% .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</si>
</sst>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"/>
    <numFmt numFmtId="166" formatCode="0.00000000000"/>
    <numFmt numFmtId="167" formatCode="0.000000000000"/>
    <numFmt numFmtId="168" formatCode="0.0000000000000"/>
    <numFmt numFmtId="169" formatCode="0.000000000"/>
    <numFmt numFmtId="170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9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7" fillId="2" borderId="1" xfId="1" applyFon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64" fontId="0" fillId="6" borderId="6" xfId="0" applyNumberFormat="1" applyFill="1" applyBorder="1" applyAlignment="1">
      <alignment vertical="center" wrapText="1"/>
    </xf>
    <xf numFmtId="164" fontId="0" fillId="0" borderId="6" xfId="0" applyNumberFormat="1" applyFill="1" applyBorder="1" applyAlignment="1">
      <alignment vertic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169" fontId="0" fillId="0" borderId="6" xfId="0" applyNumberFormat="1" applyFill="1" applyBorder="1" applyAlignment="1">
      <alignment horizontal="center" vertical="center"/>
    </xf>
    <xf numFmtId="17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10" fillId="4" borderId="7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colors>
    <mruColors>
      <color rgb="FF21FF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714639187777972E-3"/>
                  <c:y val="-0.13836225467432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plus>
            <c:min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Plan1!$D$16:$D$21</c:f>
              <c:numCache>
                <c:formatCode>0.00</c:formatCode>
                <c:ptCount val="6"/>
                <c:pt idx="0">
                  <c:v>7.9</c:v>
                </c:pt>
                <c:pt idx="1">
                  <c:v>23</c:v>
                </c:pt>
                <c:pt idx="2">
                  <c:v>32.9</c:v>
                </c:pt>
                <c:pt idx="3">
                  <c:v>53.6</c:v>
                </c:pt>
                <c:pt idx="4">
                  <c:v>75.099999999999994</c:v>
                </c:pt>
                <c:pt idx="5">
                  <c:v>85.18</c:v>
                </c:pt>
              </c:numCache>
            </c:numRef>
          </c:xVal>
          <c:yVal>
            <c:numRef>
              <c:f>Plan1!$E$16:$E$21</c:f>
              <c:numCache>
                <c:formatCode>0.0000</c:formatCode>
                <c:ptCount val="6"/>
                <c:pt idx="0">
                  <c:v>12.016666666666666</c:v>
                </c:pt>
                <c:pt idx="1">
                  <c:v>22.599999999999998</c:v>
                </c:pt>
                <c:pt idx="2">
                  <c:v>32.716666666666669</c:v>
                </c:pt>
                <c:pt idx="3">
                  <c:v>57.6</c:v>
                </c:pt>
                <c:pt idx="4">
                  <c:v>73.833333333333329</c:v>
                </c:pt>
                <c:pt idx="5">
                  <c:v>83.75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D-4E4B-99E8-09810237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236320"/>
        <c:axId val="-782240128"/>
      </c:scatterChart>
      <c:valAx>
        <c:axId val="-7822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40128"/>
        <c:crosses val="autoZero"/>
        <c:crossBetween val="midCat"/>
      </c:valAx>
      <c:valAx>
        <c:axId val="-7822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 DHT22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21FF6B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plus>
            <c:minus>
              <c:numRef>
                <c:f>Plan1!$F$16:$F$21</c:f>
                <c:numCache>
                  <c:formatCode>General</c:formatCode>
                  <c:ptCount val="6"/>
                  <c:pt idx="0">
                    <c:v>2.0008609258127974</c:v>
                  </c:pt>
                  <c:pt idx="1">
                    <c:v>2.0003333061850799</c:v>
                  </c:pt>
                  <c:pt idx="2">
                    <c:v>2.0031918973922038</c:v>
                  </c:pt>
                  <c:pt idx="3">
                    <c:v>2.0382345301755636</c:v>
                  </c:pt>
                  <c:pt idx="4">
                    <c:v>2.0005443703596724</c:v>
                  </c:pt>
                  <c:pt idx="5">
                    <c:v>2.00068321663709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Plan1!$D$49:$D$54</c:f>
              <c:numCache>
                <c:formatCode>0.0000</c:formatCode>
                <c:ptCount val="6"/>
                <c:pt idx="0">
                  <c:v>12.016666666666666</c:v>
                </c:pt>
                <c:pt idx="1">
                  <c:v>22.599999999999998</c:v>
                </c:pt>
                <c:pt idx="2">
                  <c:v>32.716666666666669</c:v>
                </c:pt>
                <c:pt idx="3">
                  <c:v>57.6</c:v>
                </c:pt>
                <c:pt idx="4">
                  <c:v>73.833333333333329</c:v>
                </c:pt>
                <c:pt idx="5">
                  <c:v>83.75</c:v>
                </c:pt>
              </c:numCache>
            </c:numRef>
          </c:xVal>
          <c:yVal>
            <c:numRef>
              <c:f>Plan1!$E$49:$E$54</c:f>
              <c:numCache>
                <c:formatCode>0.0000</c:formatCode>
                <c:ptCount val="6"/>
                <c:pt idx="0">
                  <c:v>9.5513194889059019</c:v>
                </c:pt>
                <c:pt idx="1">
                  <c:v>20.64206474024909</c:v>
                </c:pt>
                <c:pt idx="2">
                  <c:v>31.243769256099995</c:v>
                </c:pt>
                <c:pt idx="3">
                  <c:v>57.320119902171463</c:v>
                </c:pt>
                <c:pt idx="4">
                  <c:v>74.331751201082113</c:v>
                </c:pt>
                <c:pt idx="5">
                  <c:v>84.72386683029346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5-43A4-94A0-5D481BF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239584"/>
        <c:axId val="-782240672"/>
      </c:scatterChart>
      <c:valAx>
        <c:axId val="-7822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UR% DHT22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40672"/>
        <c:crosses val="autoZero"/>
        <c:crossBetween val="midCat"/>
      </c:valAx>
      <c:valAx>
        <c:axId val="-7822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822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14</xdr:row>
      <xdr:rowOff>2778</xdr:rowOff>
    </xdr:from>
    <xdr:to>
      <xdr:col>21</xdr:col>
      <xdr:colOff>203597</xdr:colOff>
      <xdr:row>32</xdr:row>
      <xdr:rowOff>9921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521891</xdr:colOff>
      <xdr:row>40</xdr:row>
      <xdr:rowOff>171251</xdr:rowOff>
    </xdr:from>
    <xdr:to>
      <xdr:col>23</xdr:col>
      <xdr:colOff>252016</xdr:colOff>
      <xdr:row>53</xdr:row>
      <xdr:rowOff>146248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8"/>
  <sheetViews>
    <sheetView tabSelected="1" topLeftCell="B19" zoomScale="70" zoomScaleNormal="70" workbookViewId="0">
      <selection activeCell="G61" sqref="G61:K68"/>
    </sheetView>
  </sheetViews>
  <sheetFormatPr defaultRowHeight="14.5" x14ac:dyDescent="0.35"/>
  <cols>
    <col min="2" max="2" width="21.90625" customWidth="1"/>
    <col min="3" max="3" width="16.453125" customWidth="1"/>
    <col min="4" max="4" width="21.26953125" customWidth="1"/>
    <col min="5" max="5" width="13.1796875" customWidth="1"/>
    <col min="7" max="7" width="13.7265625" customWidth="1"/>
    <col min="8" max="8" width="19.54296875" customWidth="1"/>
    <col min="9" max="9" width="26.26953125" customWidth="1"/>
    <col min="11" max="11" width="23.54296875" customWidth="1"/>
    <col min="12" max="12" width="17.6328125" customWidth="1"/>
    <col min="13" max="13" width="15.81640625" customWidth="1"/>
    <col min="14" max="14" width="22.1796875" customWidth="1"/>
    <col min="15" max="15" width="18.7265625" customWidth="1"/>
  </cols>
  <sheetData>
    <row r="2" spans="2:25" ht="20.25" customHeight="1" thickBot="1" x14ac:dyDescent="0.5">
      <c r="D2" s="41" t="s">
        <v>0</v>
      </c>
      <c r="E2" s="41"/>
      <c r="F2" s="41"/>
      <c r="G2" s="41"/>
      <c r="H2" s="41"/>
      <c r="I2" s="41"/>
      <c r="J2" s="41"/>
    </row>
    <row r="3" spans="2:25" ht="48.75" customHeight="1" thickBot="1" x14ac:dyDescent="0.4">
      <c r="B3" s="1" t="s">
        <v>19</v>
      </c>
      <c r="C3" s="1" t="s">
        <v>18</v>
      </c>
      <c r="D3" s="1" t="s">
        <v>17</v>
      </c>
      <c r="E3" s="42" t="s">
        <v>12</v>
      </c>
      <c r="F3" s="43"/>
      <c r="G3" s="43"/>
      <c r="H3" s="43"/>
      <c r="I3" s="43"/>
      <c r="J3" s="44"/>
      <c r="K3" s="5" t="s">
        <v>13</v>
      </c>
      <c r="L3" s="36" t="s">
        <v>9</v>
      </c>
      <c r="M3" s="37" t="s">
        <v>10</v>
      </c>
      <c r="N3" s="37" t="s">
        <v>14</v>
      </c>
      <c r="O3" s="37" t="s">
        <v>15</v>
      </c>
      <c r="P3" s="36" t="s">
        <v>16</v>
      </c>
      <c r="Q3" s="36"/>
      <c r="R3" s="37" t="s">
        <v>11</v>
      </c>
    </row>
    <row r="4" spans="2:25" x14ac:dyDescent="0.35">
      <c r="B4" s="2" t="s">
        <v>20</v>
      </c>
      <c r="C4" s="2">
        <v>25.9</v>
      </c>
      <c r="D4" s="2">
        <v>7.9</v>
      </c>
      <c r="E4" s="3">
        <v>12.1</v>
      </c>
      <c r="F4" s="3">
        <v>12.1</v>
      </c>
      <c r="G4" s="3">
        <v>12</v>
      </c>
      <c r="H4" s="3">
        <v>11.9</v>
      </c>
      <c r="I4" s="3">
        <v>12</v>
      </c>
      <c r="J4" s="3">
        <v>12</v>
      </c>
      <c r="K4" s="4">
        <f>AVERAGE(E4:J4)</f>
        <v>12.016666666666666</v>
      </c>
      <c r="L4">
        <f>_xlfn.STDEV.S(E4:J4)</f>
        <v>7.527726527090782E-2</v>
      </c>
      <c r="M4">
        <f>L4/SQRT(6)</f>
        <v>3.0731814857642845E-2</v>
      </c>
      <c r="N4">
        <v>2</v>
      </c>
      <c r="O4">
        <v>0.5</v>
      </c>
      <c r="P4">
        <v>0.1</v>
      </c>
      <c r="R4">
        <f>SQRT(M4^2 +N4^2+(P4 * O4)^2)</f>
        <v>2.0008609258127974</v>
      </c>
      <c r="Y4" s="4"/>
    </row>
    <row r="5" spans="2:25" x14ac:dyDescent="0.35">
      <c r="B5" s="2" t="s">
        <v>21</v>
      </c>
      <c r="C5" s="2">
        <v>24</v>
      </c>
      <c r="D5" s="2">
        <v>23</v>
      </c>
      <c r="E5" s="3">
        <v>22.7</v>
      </c>
      <c r="F5" s="3">
        <v>22.6</v>
      </c>
      <c r="G5" s="3">
        <v>22.5</v>
      </c>
      <c r="H5" s="3">
        <v>22.7</v>
      </c>
      <c r="I5" s="3">
        <v>22.6</v>
      </c>
      <c r="J5" s="3">
        <v>22.5</v>
      </c>
      <c r="K5" s="4">
        <f>AVERAGE(E5:J5)</f>
        <v>22.599999999999998</v>
      </c>
      <c r="L5">
        <f t="shared" ref="L5:L9" si="0">_xlfn.STDEV.S(E5:J5)</f>
        <v>8.9442719099991269E-2</v>
      </c>
      <c r="M5">
        <f t="shared" ref="M5:M9" si="1">L5/SQRT(6)</f>
        <v>3.6514837167010948E-2</v>
      </c>
      <c r="N5">
        <v>2</v>
      </c>
      <c r="O5">
        <v>0.5</v>
      </c>
      <c r="P5">
        <v>1E-4</v>
      </c>
      <c r="R5">
        <f t="shared" ref="R5:R9" si="2">SQRT(M5^2 +N5^2+(P5 * O5)^2)</f>
        <v>2.0003333061850799</v>
      </c>
      <c r="Y5" s="4"/>
    </row>
    <row r="6" spans="2:25" x14ac:dyDescent="0.35">
      <c r="B6" s="2" t="s">
        <v>22</v>
      </c>
      <c r="C6" s="2">
        <v>20.8</v>
      </c>
      <c r="D6" s="2">
        <v>32.9</v>
      </c>
      <c r="E6" s="3">
        <v>32.6</v>
      </c>
      <c r="F6" s="3">
        <v>32.9</v>
      </c>
      <c r="G6" s="3">
        <v>33</v>
      </c>
      <c r="H6" s="3">
        <v>32.799999999999997</v>
      </c>
      <c r="I6" s="3">
        <v>32.700000000000003</v>
      </c>
      <c r="J6" s="3">
        <v>32.299999999999997</v>
      </c>
      <c r="K6" s="4">
        <f t="shared" ref="K6:K9" si="3">AVERAGE(E6:J6)</f>
        <v>32.716666666666669</v>
      </c>
      <c r="L6">
        <f t="shared" si="0"/>
        <v>0.24832774042918937</v>
      </c>
      <c r="M6">
        <f t="shared" si="1"/>
        <v>0.10137937550497049</v>
      </c>
      <c r="N6">
        <v>2</v>
      </c>
      <c r="O6">
        <v>0.5</v>
      </c>
      <c r="P6">
        <v>0.1</v>
      </c>
      <c r="R6">
        <f t="shared" si="2"/>
        <v>2.0031918973922038</v>
      </c>
      <c r="Y6" s="4"/>
    </row>
    <row r="7" spans="2:25" x14ac:dyDescent="0.35">
      <c r="B7" s="2" t="s">
        <v>23</v>
      </c>
      <c r="C7" s="2">
        <v>23</v>
      </c>
      <c r="D7" s="2">
        <v>53.6</v>
      </c>
      <c r="E7" s="3">
        <v>57.6</v>
      </c>
      <c r="F7" s="3">
        <v>57.4</v>
      </c>
      <c r="G7" s="3">
        <v>57.3</v>
      </c>
      <c r="H7" s="3">
        <v>57.6</v>
      </c>
      <c r="I7" s="3">
        <v>57.7</v>
      </c>
      <c r="J7" s="3">
        <v>58</v>
      </c>
      <c r="K7" s="4">
        <f t="shared" si="3"/>
        <v>57.6</v>
      </c>
      <c r="L7">
        <f t="shared" si="0"/>
        <v>0.24494897427831896</v>
      </c>
      <c r="M7">
        <f t="shared" si="1"/>
        <v>0.10000000000000048</v>
      </c>
      <c r="N7">
        <v>2</v>
      </c>
      <c r="O7">
        <v>0.5</v>
      </c>
      <c r="P7">
        <v>0.76</v>
      </c>
      <c r="R7">
        <f t="shared" si="2"/>
        <v>2.0382345301755636</v>
      </c>
      <c r="Y7" s="4"/>
    </row>
    <row r="8" spans="2:25" x14ac:dyDescent="0.35">
      <c r="B8" s="2" t="s">
        <v>24</v>
      </c>
      <c r="C8" s="2">
        <v>23.5</v>
      </c>
      <c r="D8" s="2">
        <v>75.099999999999994</v>
      </c>
      <c r="E8" s="3">
        <v>73.8</v>
      </c>
      <c r="F8" s="3">
        <v>73.900000000000006</v>
      </c>
      <c r="G8" s="3">
        <v>74</v>
      </c>
      <c r="H8" s="3">
        <v>73.8</v>
      </c>
      <c r="I8" s="3">
        <v>73.7</v>
      </c>
      <c r="J8" s="3">
        <v>73.8</v>
      </c>
      <c r="K8" s="4">
        <f t="shared" si="3"/>
        <v>73.833333333333329</v>
      </c>
      <c r="L8">
        <f t="shared" si="0"/>
        <v>0.10327955589886501</v>
      </c>
      <c r="M8">
        <f t="shared" si="1"/>
        <v>4.2163702135578622E-2</v>
      </c>
      <c r="N8">
        <v>2</v>
      </c>
      <c r="O8">
        <v>0.5</v>
      </c>
      <c r="P8">
        <v>0.04</v>
      </c>
      <c r="R8">
        <f t="shared" si="2"/>
        <v>2.0005443703596724</v>
      </c>
      <c r="Y8" s="4"/>
    </row>
    <row r="9" spans="2:25" x14ac:dyDescent="0.35">
      <c r="B9" s="2" t="s">
        <v>25</v>
      </c>
      <c r="C9" s="2">
        <v>23</v>
      </c>
      <c r="D9" s="2">
        <v>85.18</v>
      </c>
      <c r="E9" s="3">
        <v>83.7</v>
      </c>
      <c r="F9" s="3">
        <v>83.8</v>
      </c>
      <c r="G9" s="3">
        <v>83.6</v>
      </c>
      <c r="H9" s="3">
        <v>83.7</v>
      </c>
      <c r="I9" s="3">
        <v>83.8</v>
      </c>
      <c r="J9" s="3">
        <v>83.9</v>
      </c>
      <c r="K9" s="4">
        <f t="shared" si="3"/>
        <v>83.75</v>
      </c>
      <c r="L9">
        <f t="shared" si="0"/>
        <v>0.10488088481701732</v>
      </c>
      <c r="M9">
        <f t="shared" si="1"/>
        <v>4.2817441928884654E-2</v>
      </c>
      <c r="N9">
        <v>2</v>
      </c>
      <c r="O9">
        <v>0.5</v>
      </c>
      <c r="P9">
        <v>0.06</v>
      </c>
      <c r="R9">
        <f t="shared" si="2"/>
        <v>2.00068321663709</v>
      </c>
      <c r="Y9" s="4"/>
    </row>
    <row r="14" spans="2:25" ht="19" thickBot="1" x14ac:dyDescent="0.5">
      <c r="D14" s="41" t="s">
        <v>1</v>
      </c>
      <c r="E14" s="41"/>
      <c r="F14" s="41"/>
      <c r="G14" s="41"/>
      <c r="H14" s="41"/>
      <c r="I14" s="41"/>
      <c r="J14" s="41"/>
    </row>
    <row r="15" spans="2:25" ht="29.25" customHeight="1" thickBot="1" x14ac:dyDescent="0.4">
      <c r="D15" s="1" t="s">
        <v>17</v>
      </c>
      <c r="E15" s="5" t="s">
        <v>13</v>
      </c>
      <c r="F15" s="7" t="s">
        <v>8</v>
      </c>
    </row>
    <row r="16" spans="2:25" x14ac:dyDescent="0.35">
      <c r="D16" s="6">
        <f>D4</f>
        <v>7.9</v>
      </c>
      <c r="E16" s="4">
        <f>K4</f>
        <v>12.016666666666666</v>
      </c>
      <c r="F16">
        <f>R4</f>
        <v>2.0008609258127974</v>
      </c>
    </row>
    <row r="17" spans="4:6" x14ac:dyDescent="0.35">
      <c r="D17" s="6">
        <f t="shared" ref="D17:D21" si="4">D5</f>
        <v>23</v>
      </c>
      <c r="E17" s="4">
        <f>K5</f>
        <v>22.599999999999998</v>
      </c>
      <c r="F17">
        <f t="shared" ref="F17:F21" si="5">R5</f>
        <v>2.0003333061850799</v>
      </c>
    </row>
    <row r="18" spans="4:6" x14ac:dyDescent="0.35">
      <c r="D18" s="6">
        <f t="shared" si="4"/>
        <v>32.9</v>
      </c>
      <c r="E18" s="4">
        <f t="shared" ref="E18:E21" si="6">K6</f>
        <v>32.716666666666669</v>
      </c>
      <c r="F18">
        <f t="shared" si="5"/>
        <v>2.0031918973922038</v>
      </c>
    </row>
    <row r="19" spans="4:6" x14ac:dyDescent="0.35">
      <c r="D19" s="6">
        <f t="shared" si="4"/>
        <v>53.6</v>
      </c>
      <c r="E19" s="4">
        <f t="shared" si="6"/>
        <v>57.6</v>
      </c>
      <c r="F19">
        <f t="shared" si="5"/>
        <v>2.0382345301755636</v>
      </c>
    </row>
    <row r="20" spans="4:6" x14ac:dyDescent="0.35">
      <c r="D20" s="6">
        <f t="shared" si="4"/>
        <v>75.099999999999994</v>
      </c>
      <c r="E20" s="4">
        <f t="shared" si="6"/>
        <v>73.833333333333329</v>
      </c>
      <c r="F20">
        <f t="shared" si="5"/>
        <v>2.0005443703596724</v>
      </c>
    </row>
    <row r="21" spans="4:6" x14ac:dyDescent="0.35">
      <c r="D21" s="6">
        <f t="shared" si="4"/>
        <v>85.18</v>
      </c>
      <c r="E21" s="4">
        <f t="shared" si="6"/>
        <v>83.75</v>
      </c>
      <c r="F21">
        <f t="shared" si="5"/>
        <v>2.00068321663709</v>
      </c>
    </row>
    <row r="34" spans="4:11" ht="15" thickBot="1" x14ac:dyDescent="0.4">
      <c r="D34" s="8" t="s">
        <v>2</v>
      </c>
      <c r="E34" s="8" t="s">
        <v>3</v>
      </c>
      <c r="F34" s="8"/>
      <c r="G34" s="9"/>
      <c r="H34" s="10"/>
      <c r="I34" s="10"/>
      <c r="J34" s="10"/>
      <c r="K34" s="10"/>
    </row>
    <row r="35" spans="4:11" ht="18" thickBot="1" x14ac:dyDescent="0.4">
      <c r="D35" s="1" t="s">
        <v>17</v>
      </c>
      <c r="E35" s="5" t="s">
        <v>13</v>
      </c>
      <c r="F35" s="11"/>
      <c r="G35" s="12" t="s">
        <v>7</v>
      </c>
      <c r="H35" s="12" t="s">
        <v>33</v>
      </c>
      <c r="I35" s="12" t="s">
        <v>34</v>
      </c>
      <c r="J35" s="12" t="s">
        <v>35</v>
      </c>
      <c r="K35" s="12" t="s">
        <v>36</v>
      </c>
    </row>
    <row r="36" spans="4:11" x14ac:dyDescent="0.35">
      <c r="D36" s="31">
        <f>D16</f>
        <v>7.9</v>
      </c>
      <c r="E36" s="38">
        <f>E16</f>
        <v>12.016666666666666</v>
      </c>
      <c r="F36" s="14"/>
      <c r="G36">
        <f>1/(F16^2)</f>
        <v>0.24978490744081483</v>
      </c>
      <c r="H36" s="32">
        <f>D36/F16^2</f>
        <v>1.9733007687824373</v>
      </c>
      <c r="I36" s="15">
        <f>D16^2*G36</f>
        <v>15.589076073381255</v>
      </c>
      <c r="J36" s="15">
        <f>E36/F16^2</f>
        <v>3.0015819710804581</v>
      </c>
      <c r="K36" s="15">
        <f>D36*E36/F16^2</f>
        <v>23.712497571535618</v>
      </c>
    </row>
    <row r="37" spans="4:11" x14ac:dyDescent="0.35">
      <c r="D37" s="31">
        <f t="shared" ref="D37:E41" si="7">D17</f>
        <v>23</v>
      </c>
      <c r="E37" s="38">
        <f t="shared" si="7"/>
        <v>22.599999999999998</v>
      </c>
      <c r="F37" s="14"/>
      <c r="G37">
        <f t="shared" ref="G37:G41" si="8">1/(F17^2)</f>
        <v>0.24991669427904245</v>
      </c>
      <c r="H37" s="32">
        <f t="shared" ref="H37:H41" si="9">D37/F17^2</f>
        <v>5.7480839684179763</v>
      </c>
      <c r="I37" s="15">
        <f t="shared" ref="I37:I41" si="10">D17^2*G37</f>
        <v>132.20593127361346</v>
      </c>
      <c r="J37" s="15">
        <f t="shared" ref="J37:J41" si="11">E37/F17^2</f>
        <v>5.6481172907063586</v>
      </c>
      <c r="K37" s="15">
        <f t="shared" ref="K37:K41" si="12">D37*E37/F17^2</f>
        <v>129.90669768624625</v>
      </c>
    </row>
    <row r="38" spans="4:11" x14ac:dyDescent="0.35">
      <c r="D38" s="31">
        <f t="shared" si="7"/>
        <v>32.9</v>
      </c>
      <c r="E38" s="38">
        <f t="shared" si="7"/>
        <v>32.716666666666669</v>
      </c>
      <c r="F38" s="14"/>
      <c r="G38">
        <f t="shared" si="8"/>
        <v>0.2492039318842586</v>
      </c>
      <c r="H38" s="32">
        <f t="shared" si="9"/>
        <v>8.1988093589921078</v>
      </c>
      <c r="I38" s="15">
        <f>D18^2*G38</f>
        <v>269.74082791084032</v>
      </c>
      <c r="J38" s="15">
        <f t="shared" si="11"/>
        <v>8.1531219714799938</v>
      </c>
      <c r="K38" s="15">
        <f t="shared" si="12"/>
        <v>268.23771286169182</v>
      </c>
    </row>
    <row r="39" spans="4:11" x14ac:dyDescent="0.35">
      <c r="D39" s="31">
        <f t="shared" si="7"/>
        <v>53.6</v>
      </c>
      <c r="E39" s="38">
        <f t="shared" si="7"/>
        <v>57.6</v>
      </c>
      <c r="F39" s="14"/>
      <c r="G39">
        <f t="shared" si="8"/>
        <v>0.24070864625457347</v>
      </c>
      <c r="H39" s="32">
        <f t="shared" si="9"/>
        <v>12.901983439245138</v>
      </c>
      <c r="I39" s="15">
        <f t="shared" si="10"/>
        <v>691.5463123435394</v>
      </c>
      <c r="J39" s="15">
        <f t="shared" si="11"/>
        <v>13.864818024263432</v>
      </c>
      <c r="K39" s="15">
        <f t="shared" si="12"/>
        <v>743.15424610052003</v>
      </c>
    </row>
    <row r="40" spans="4:11" x14ac:dyDescent="0.35">
      <c r="D40" s="13">
        <f t="shared" si="7"/>
        <v>75.099999999999994</v>
      </c>
      <c r="E40" s="38">
        <f t="shared" si="7"/>
        <v>73.833333333333329</v>
      </c>
      <c r="F40" s="14"/>
      <c r="G40">
        <f t="shared" si="8"/>
        <v>0.24986396295350308</v>
      </c>
      <c r="H40" s="32">
        <f t="shared" si="9"/>
        <v>18.764783617808082</v>
      </c>
      <c r="I40" s="15">
        <f t="shared" si="10"/>
        <v>1409.2352496973867</v>
      </c>
      <c r="J40" s="15">
        <f t="shared" si="11"/>
        <v>18.448289264733642</v>
      </c>
      <c r="K40" s="15">
        <f t="shared" si="12"/>
        <v>1385.4665237814966</v>
      </c>
    </row>
    <row r="41" spans="4:11" ht="15" thickBot="1" x14ac:dyDescent="0.4">
      <c r="D41" s="13">
        <f t="shared" si="7"/>
        <v>85.18</v>
      </c>
      <c r="E41" s="38">
        <f t="shared" si="7"/>
        <v>83.75</v>
      </c>
      <c r="F41" s="14"/>
      <c r="G41">
        <f t="shared" si="8"/>
        <v>0.24982928332306256</v>
      </c>
      <c r="H41" s="32">
        <f t="shared" si="9"/>
        <v>21.280458353458471</v>
      </c>
      <c r="I41" s="15">
        <f t="shared" si="10"/>
        <v>1812.6694425475928</v>
      </c>
      <c r="J41" s="15">
        <f t="shared" si="11"/>
        <v>20.923202478306489</v>
      </c>
      <c r="K41" s="15">
        <f t="shared" si="12"/>
        <v>1782.238387102147</v>
      </c>
    </row>
    <row r="42" spans="4:11" ht="16" thickBot="1" x14ac:dyDescent="0.4">
      <c r="D42" s="9"/>
      <c r="E42" s="9"/>
      <c r="F42" s="9"/>
      <c r="G42" s="35">
        <f>SUM(G36:G41)</f>
        <v>1.489307426135255</v>
      </c>
      <c r="H42" s="16">
        <f>SUM(H36:H41)</f>
        <v>68.867419506704209</v>
      </c>
      <c r="I42" s="17">
        <f>SUM(I36:I41)</f>
        <v>4330.9868398463541</v>
      </c>
      <c r="J42" s="17">
        <f>SUM(J36:J41)</f>
        <v>70.039131000570379</v>
      </c>
      <c r="K42" s="18">
        <f>SUM(K36:K41)</f>
        <v>4332.7160651036374</v>
      </c>
    </row>
    <row r="43" spans="4:11" x14ac:dyDescent="0.35">
      <c r="D43" s="24" t="s">
        <v>6</v>
      </c>
      <c r="E43" s="25">
        <f>COUNT(E36:E41)</f>
        <v>6</v>
      </c>
    </row>
    <row r="44" spans="4:11" ht="17.5" x14ac:dyDescent="0.35">
      <c r="H44" s="19" t="s">
        <v>4</v>
      </c>
      <c r="I44" s="20"/>
      <c r="K44" s="21"/>
    </row>
    <row r="45" spans="4:11" x14ac:dyDescent="0.35">
      <c r="H45" s="9">
        <f>G42*I42-H42^2</f>
        <v>1707.4493935648525</v>
      </c>
      <c r="I45" s="21"/>
      <c r="K45" s="21"/>
    </row>
    <row r="46" spans="4:11" ht="15.5" x14ac:dyDescent="0.35">
      <c r="H46" s="45" t="s">
        <v>31</v>
      </c>
      <c r="I46" s="45"/>
      <c r="J46" s="45"/>
      <c r="K46" s="45"/>
    </row>
    <row r="47" spans="4:11" x14ac:dyDescent="0.35">
      <c r="D47" s="26" t="s">
        <v>2</v>
      </c>
      <c r="E47" s="26" t="s">
        <v>3</v>
      </c>
    </row>
    <row r="48" spans="4:11" ht="29" x14ac:dyDescent="0.35">
      <c r="D48" s="5" t="s">
        <v>13</v>
      </c>
      <c r="E48" s="27" t="s">
        <v>32</v>
      </c>
      <c r="H48" s="19" t="s">
        <v>28</v>
      </c>
      <c r="I48" s="19" t="s">
        <v>29</v>
      </c>
    </row>
    <row r="49" spans="4:11" ht="15.5" x14ac:dyDescent="0.35">
      <c r="D49" s="38">
        <f>E36</f>
        <v>12.016666666666666</v>
      </c>
      <c r="E49" s="28">
        <f>$H$56*D49+$I$56</f>
        <v>9.5513194889059019</v>
      </c>
      <c r="H49" s="34">
        <f>(1/H45)*(G42*K42-H42*J42)</f>
        <v>0.954249069245513</v>
      </c>
      <c r="I49" s="33">
        <f>(1/H45)*(I42*J42-H42*K42)</f>
        <v>2.9023289343116794</v>
      </c>
      <c r="J49" s="46"/>
      <c r="K49" s="47"/>
    </row>
    <row r="50" spans="4:11" x14ac:dyDescent="0.35">
      <c r="D50" s="38">
        <f t="shared" ref="D50:D54" si="13">E37</f>
        <v>22.599999999999998</v>
      </c>
      <c r="E50" s="28">
        <f t="shared" ref="E50:E54" si="14">$H$56*D50+$I$56</f>
        <v>20.64206474024909</v>
      </c>
    </row>
    <row r="51" spans="4:11" x14ac:dyDescent="0.35">
      <c r="D51" s="38">
        <f t="shared" si="13"/>
        <v>32.716666666666669</v>
      </c>
      <c r="E51" s="28">
        <f t="shared" si="14"/>
        <v>31.243769256099995</v>
      </c>
    </row>
    <row r="52" spans="4:11" x14ac:dyDescent="0.35">
      <c r="D52" s="38">
        <f t="shared" si="13"/>
        <v>57.6</v>
      </c>
      <c r="E52" s="28">
        <f t="shared" si="14"/>
        <v>57.320119902171463</v>
      </c>
    </row>
    <row r="53" spans="4:11" ht="17.5" x14ac:dyDescent="0.35">
      <c r="D53" s="38">
        <f t="shared" si="13"/>
        <v>73.833333333333329</v>
      </c>
      <c r="E53" s="28">
        <f t="shared" si="14"/>
        <v>74.331751201082113</v>
      </c>
      <c r="H53" s="48" t="s">
        <v>30</v>
      </c>
      <c r="I53" s="48"/>
      <c r="J53" s="48"/>
      <c r="K53" s="48"/>
    </row>
    <row r="54" spans="4:11" x14ac:dyDescent="0.35">
      <c r="D54" s="38">
        <f t="shared" si="13"/>
        <v>83.75</v>
      </c>
      <c r="E54" s="28">
        <f t="shared" si="14"/>
        <v>84.72386683029346</v>
      </c>
    </row>
    <row r="55" spans="4:11" ht="15.5" x14ac:dyDescent="0.35">
      <c r="H55" s="22" t="s">
        <v>26</v>
      </c>
      <c r="I55" s="23" t="s">
        <v>27</v>
      </c>
    </row>
    <row r="56" spans="4:11" ht="15.5" x14ac:dyDescent="0.35">
      <c r="E56">
        <v>99.625718693830393</v>
      </c>
      <c r="H56" s="30">
        <f xml:space="preserve"> 1/H49</f>
        <v>1.0479444331977819</v>
      </c>
      <c r="I56" s="29">
        <f xml:space="preserve"> -I49/H49</f>
        <v>-3.0414794500207751</v>
      </c>
      <c r="J56" s="39" t="s">
        <v>5</v>
      </c>
      <c r="K56" s="40"/>
    </row>
    <row r="57" spans="4:11" x14ac:dyDescent="0.35">
      <c r="E57">
        <v>5.7542346897863098E-2</v>
      </c>
    </row>
    <row r="58" spans="4:11" x14ac:dyDescent="0.35">
      <c r="H58" s="30"/>
    </row>
  </sheetData>
  <mergeCells count="7">
    <mergeCell ref="J56:K56"/>
    <mergeCell ref="D2:J2"/>
    <mergeCell ref="E3:J3"/>
    <mergeCell ref="D14:J14"/>
    <mergeCell ref="H46:K46"/>
    <mergeCell ref="J49:K49"/>
    <mergeCell ref="H53:K53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K5:L9 K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Gabriel Valentim</cp:lastModifiedBy>
  <dcterms:created xsi:type="dcterms:W3CDTF">2021-05-27T19:47:15Z</dcterms:created>
  <dcterms:modified xsi:type="dcterms:W3CDTF">2021-06-01T23:44:01Z</dcterms:modified>
</cp:coreProperties>
</file>