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Drive\Universidad\Primero\2º. Cuatrimestre\PRINCIPIOS FISICOS DE LA INGENIERÍA INFORMATICA\Lab Faraday\"/>
    </mc:Choice>
  </mc:AlternateContent>
  <xr:revisionPtr revIDLastSave="0" documentId="13_ncr:1_{568F5D45-2C2A-40AD-ABF8-14A0FFC38D4B}" xr6:coauthVersionLast="41" xr6:coauthVersionMax="41" xr10:uidLastSave="{00000000-0000-0000-0000-000000000000}"/>
  <workbookProtection lockStructure="1"/>
  <bookViews>
    <workbookView xWindow="-110" yWindow="-110" windowWidth="38620" windowHeight="21220" xr2:uid="{00000000-000D-0000-FFFF-FFFF00000000}"/>
  </bookViews>
  <sheets>
    <sheet name="Hoja1" sheetId="1" r:id="rId1"/>
  </sheets>
  <calcPr calcId="191028"/>
</workbook>
</file>

<file path=xl/calcChain.xml><?xml version="1.0" encoding="utf-8"?>
<calcChain xmlns="http://schemas.openxmlformats.org/spreadsheetml/2006/main">
  <c r="C34" i="1" l="1"/>
  <c r="D34" i="1" s="1"/>
  <c r="G43" i="1" s="1"/>
  <c r="D35" i="1"/>
  <c r="E39" i="1"/>
  <c r="E40" i="1"/>
  <c r="E41" i="1"/>
  <c r="E42" i="1"/>
  <c r="E43" i="1"/>
  <c r="E44" i="1"/>
  <c r="E38" i="1"/>
  <c r="C39" i="1"/>
  <c r="C40" i="1"/>
  <c r="C41" i="1"/>
  <c r="C42" i="1"/>
  <c r="C43" i="1"/>
  <c r="C44" i="1"/>
  <c r="C38" i="1"/>
  <c r="B38" i="1"/>
  <c r="H31" i="1"/>
  <c r="B43" i="1"/>
  <c r="F31" i="1" l="1"/>
  <c r="F33" i="1"/>
  <c r="F32" i="1"/>
  <c r="H30" i="1"/>
  <c r="H29" i="1"/>
  <c r="F29" i="1"/>
  <c r="H33" i="1"/>
  <c r="E46" i="1" l="1"/>
  <c r="E45" i="1"/>
  <c r="B41" i="1"/>
  <c r="B44" i="1"/>
  <c r="B42" i="1"/>
  <c r="B40" i="1"/>
  <c r="B39" i="1"/>
  <c r="C32" i="1"/>
  <c r="C33" i="1"/>
  <c r="C31" i="1"/>
  <c r="C35" i="1"/>
  <c r="B31" i="1"/>
  <c r="D31" i="1" s="1"/>
  <c r="G39" i="1" s="1"/>
  <c r="C30" i="1"/>
  <c r="B30" i="1"/>
  <c r="D30" i="1" s="1"/>
  <c r="B35" i="1"/>
  <c r="B34" i="1"/>
  <c r="B33" i="1"/>
  <c r="D33" i="1"/>
  <c r="B32" i="1"/>
  <c r="D32" i="1" s="1"/>
  <c r="F5" i="1"/>
  <c r="E5" i="1"/>
  <c r="C26" i="1"/>
  <c r="B26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D26" i="1"/>
  <c r="D27" i="1"/>
  <c r="F26" i="1"/>
  <c r="I9" i="1"/>
  <c r="E26" i="1"/>
  <c r="I4" i="1"/>
  <c r="I12" i="1"/>
  <c r="I6" i="1"/>
  <c r="G38" i="1" l="1"/>
  <c r="G40" i="1"/>
  <c r="G44" i="1"/>
  <c r="G41" i="1"/>
  <c r="G42" i="1"/>
</calcChain>
</file>

<file path=xl/sharedStrings.xml><?xml version="1.0" encoding="utf-8"?>
<sst xmlns="http://schemas.openxmlformats.org/spreadsheetml/2006/main" count="39" uniqueCount="36">
  <si>
    <t>Mínimos cuadrados</t>
  </si>
  <si>
    <t>x</t>
  </si>
  <si>
    <t>y</t>
  </si>
  <si>
    <t>∆y</t>
  </si>
  <si>
    <t>x*y</t>
  </si>
  <si>
    <t>X^2</t>
  </si>
  <si>
    <t>m=</t>
  </si>
  <si>
    <t>(pendiente)</t>
  </si>
  <si>
    <t>∆x</t>
  </si>
  <si>
    <t>b=</t>
  </si>
  <si>
    <t>(ord. origen)</t>
  </si>
  <si>
    <t>Δm=</t>
  </si>
  <si>
    <t>Δb=</t>
  </si>
  <si>
    <t>Total</t>
  </si>
  <si>
    <t>σ=</t>
  </si>
  <si>
    <t>Nu 0</t>
  </si>
  <si>
    <t xml:space="preserve">n </t>
  </si>
  <si>
    <t>I0</t>
  </si>
  <si>
    <t>cos B2</t>
  </si>
  <si>
    <t>cos B1</t>
  </si>
  <si>
    <t>L</t>
  </si>
  <si>
    <t>a</t>
  </si>
  <si>
    <t>B0</t>
  </si>
  <si>
    <t>Vpp</t>
  </si>
  <si>
    <t>Error Vpp</t>
  </si>
  <si>
    <t>Bo</t>
  </si>
  <si>
    <t>Error Bo</t>
  </si>
  <si>
    <t>w</t>
  </si>
  <si>
    <t>E0</t>
  </si>
  <si>
    <t>Ief</t>
  </si>
  <si>
    <t>Con Ief una cuarta parte de la calculada por nosotros</t>
  </si>
  <si>
    <t>Original</t>
  </si>
  <si>
    <t>Nc</t>
  </si>
  <si>
    <t>Ac</t>
  </si>
  <si>
    <t>…</t>
  </si>
  <si>
    <t>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</si>
</sst>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"/>
    <numFmt numFmtId="166" formatCode="0.00000E+00"/>
    <numFmt numFmtId="168" formatCode="0.0000000"/>
    <numFmt numFmtId="169" formatCode="0.000000000"/>
  </numFmts>
  <fonts count="10" x14ac:knownFonts="1">
    <font>
      <sz val="10"/>
      <name val="Arial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0"/>
      <name val="Trebuchet MS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b/>
      <sz val="11"/>
      <name val="Trebuchet MS"/>
      <family val="2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51"/>
        <bgColor indexed="13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6" borderId="0" applyNumberFormat="0" applyBorder="0" applyAlignment="0" applyProtection="0"/>
    <xf numFmtId="0" fontId="2" fillId="0" borderId="1" applyNumberFormat="0" applyFill="0" applyAlignment="0" applyProtection="0"/>
    <xf numFmtId="0" fontId="7" fillId="7" borderId="0" applyNumberFormat="0" applyBorder="0" applyAlignment="0" applyProtection="0"/>
    <xf numFmtId="0" fontId="8" fillId="8" borderId="3" applyNumberFormat="0" applyAlignment="0" applyProtection="0"/>
    <xf numFmtId="0" fontId="9" fillId="9" borderId="0" applyNumberFormat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4" fillId="5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right"/>
    </xf>
    <xf numFmtId="0" fontId="3" fillId="2" borderId="2" xfId="0" applyFont="1" applyFill="1" applyBorder="1" applyProtection="1">
      <protection locked="0"/>
    </xf>
    <xf numFmtId="0" fontId="3" fillId="0" borderId="2" xfId="0" applyFont="1" applyBorder="1"/>
    <xf numFmtId="165" fontId="3" fillId="0" borderId="0" xfId="0" applyNumberFormat="1" applyFont="1"/>
    <xf numFmtId="0" fontId="6" fillId="5" borderId="2" xfId="0" applyFont="1" applyFill="1" applyBorder="1"/>
    <xf numFmtId="0" fontId="6" fillId="0" borderId="0" xfId="0" applyFont="1"/>
    <xf numFmtId="0" fontId="4" fillId="5" borderId="2" xfId="0" applyFont="1" applyFill="1" applyBorder="1" applyAlignment="1">
      <alignment horizontal="right"/>
    </xf>
    <xf numFmtId="0" fontId="3" fillId="2" borderId="2" xfId="0" applyFont="1" applyFill="1" applyBorder="1" applyAlignment="1" applyProtection="1">
      <alignment horizontal="left"/>
      <protection locked="0"/>
    </xf>
    <xf numFmtId="0" fontId="5" fillId="0" borderId="2" xfId="0" applyFont="1" applyBorder="1" applyAlignment="1">
      <alignment horizontal="left"/>
    </xf>
    <xf numFmtId="164" fontId="5" fillId="3" borderId="2" xfId="0" applyNumberFormat="1" applyFont="1" applyFill="1" applyBorder="1" applyAlignment="1">
      <alignment horizontal="left"/>
    </xf>
    <xf numFmtId="165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7" fillId="7" borderId="0" xfId="3" applyAlignment="1">
      <alignment horizontal="center"/>
    </xf>
    <xf numFmtId="0" fontId="9" fillId="9" borderId="0" xfId="5" applyAlignment="1">
      <alignment horizontal="center"/>
    </xf>
    <xf numFmtId="0" fontId="8" fillId="8" borderId="3" xfId="4"/>
    <xf numFmtId="0" fontId="9" fillId="9" borderId="0" xfId="5"/>
    <xf numFmtId="0" fontId="7" fillId="7" borderId="0" xfId="3"/>
    <xf numFmtId="166" fontId="8" fillId="8" borderId="3" xfId="4" applyNumberFormat="1"/>
    <xf numFmtId="168" fontId="8" fillId="8" borderId="3" xfId="4" applyNumberFormat="1"/>
    <xf numFmtId="169" fontId="7" fillId="7" borderId="0" xfId="3" applyNumberFormat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66" fontId="3" fillId="0" borderId="0" xfId="0" applyNumberFormat="1" applyFont="1"/>
    <xf numFmtId="165" fontId="7" fillId="7" borderId="0" xfId="3" applyNumberFormat="1"/>
  </cellXfs>
  <cellStyles count="6">
    <cellStyle name="Bueno" xfId="3" builtinId="26"/>
    <cellStyle name="Énfasis3" xfId="5" builtinId="37"/>
    <cellStyle name="Entrada" xfId="4" builtinId="20"/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D9D9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374592833876218E-2"/>
          <c:y val="6.741580430982741E-2"/>
          <c:w val="0.90716612377850159"/>
          <c:h val="0.81573123214891163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6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l"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Hoja1!$B$5:$B$25</c:f>
              <c:numCache>
                <c:formatCode>General</c:formatCode>
                <c:ptCount val="21"/>
                <c:pt idx="0">
                  <c:v>4000</c:v>
                </c:pt>
                <c:pt idx="1">
                  <c:v>3020</c:v>
                </c:pt>
                <c:pt idx="2">
                  <c:v>2030</c:v>
                </c:pt>
                <c:pt idx="3">
                  <c:v>1000</c:v>
                </c:pt>
                <c:pt idx="4">
                  <c:v>500</c:v>
                </c:pt>
              </c:numCache>
            </c:numRef>
          </c:xVal>
          <c:yVal>
            <c:numRef>
              <c:f>Hoja1!$C$5:$C$25</c:f>
              <c:numCache>
                <c:formatCode>General</c:formatCode>
                <c:ptCount val="21"/>
                <c:pt idx="0">
                  <c:v>0.185</c:v>
                </c:pt>
                <c:pt idx="1">
                  <c:v>0.13</c:v>
                </c:pt>
                <c:pt idx="2">
                  <c:v>0.09</c:v>
                </c:pt>
                <c:pt idx="3">
                  <c:v>4.4999999999999998E-2</c:v>
                </c:pt>
                <c:pt idx="4">
                  <c:v>2.5000000000000001E-2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19-4ADC-9A52-52048192B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902080"/>
        <c:axId val="1"/>
      </c:scatterChart>
      <c:valAx>
        <c:axId val="197690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rebuchet MS"/>
                <a:ea typeface="Trebuchet MS"/>
                <a:cs typeface="Trebuchet MS"/>
              </a:defRPr>
            </a:pPr>
            <a:endParaRPr lang="es-E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rebuchet MS"/>
                <a:ea typeface="Trebuchet MS"/>
                <a:cs typeface="Trebuchet MS"/>
              </a:defRPr>
            </a:pPr>
            <a:endParaRPr lang="es-ES"/>
          </a:p>
        </c:txPr>
        <c:crossAx val="1976902080"/>
        <c:crosses val="autoZero"/>
        <c:crossBetween val="midCat"/>
      </c:valAx>
      <c:spPr>
        <a:gradFill rotWithShape="0">
          <a:gsLst>
            <a:gs pos="0">
              <a:srgbClr val="C0C0C0"/>
            </a:gs>
            <a:gs pos="100000">
              <a:srgbClr val="FFFFFF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374592833876218E-2"/>
          <c:y val="6.741580430982741E-2"/>
          <c:w val="0.90716612377850159"/>
          <c:h val="0.8157312321489116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Hoja1!$D$29</c:f>
              <c:strCache>
                <c:ptCount val="1"/>
                <c:pt idx="0">
                  <c:v>B0</c:v>
                </c:pt>
              </c:strCache>
            </c:strRef>
          </c:tx>
          <c:marker>
            <c:symbol val="circle"/>
            <c:size val="6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Hoja1!$A$30:$A$35</c:f>
              <c:numCache>
                <c:formatCode>General</c:formatCode>
                <c:ptCount val="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</c:numCache>
            </c:numRef>
          </c:xVal>
          <c:yVal>
            <c:numRef>
              <c:f>Hoja1!$D$30:$D$35</c:f>
              <c:numCache>
                <c:formatCode>General</c:formatCode>
                <c:ptCount val="6"/>
                <c:pt idx="0">
                  <c:v>1.3561269319754565E-5</c:v>
                </c:pt>
                <c:pt idx="1">
                  <c:v>1.3426485901638295E-5</c:v>
                </c:pt>
                <c:pt idx="2">
                  <c:v>1.296319677887943E-5</c:v>
                </c:pt>
                <c:pt idx="3">
                  <c:v>1.1971694309241379E-5</c:v>
                </c:pt>
                <c:pt idx="4">
                  <c:v>1.011991531224819E-5</c:v>
                </c:pt>
                <c:pt idx="5">
                  <c:v>7.3546309053411337E-6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D00-47C1-8E83-C147CDB7DB4C}"/>
            </c:ext>
          </c:extLst>
        </c:ser>
        <c:ser>
          <c:idx val="1"/>
          <c:order val="1"/>
          <c:tx>
            <c:strRef>
              <c:f>Hoja1!$E$37</c:f>
              <c:strCache>
                <c:ptCount val="1"/>
                <c:pt idx="0">
                  <c:v>Bo</c:v>
                </c:pt>
              </c:strCache>
            </c:strRef>
          </c:tx>
          <c:xVal>
            <c:numRef>
              <c:f>Hoja1!$A$38:$A$44</c:f>
              <c:numCache>
                <c:formatCode>General</c:formatCode>
                <c:ptCount val="7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0.04</c:v>
                </c:pt>
                <c:pt idx="6">
                  <c:v>0.05</c:v>
                </c:pt>
              </c:numCache>
            </c:numRef>
          </c:xVal>
          <c:yVal>
            <c:numRef>
              <c:f>Hoja1!$E$38:$E$44</c:f>
              <c:numCache>
                <c:formatCode>0.00000E+00</c:formatCode>
                <c:ptCount val="7"/>
                <c:pt idx="0">
                  <c:v>3.7681502420923733E-5</c:v>
                </c:pt>
                <c:pt idx="1">
                  <c:v>3.7681502420923733E-5</c:v>
                </c:pt>
                <c:pt idx="2">
                  <c:v>3.3494668818598873E-5</c:v>
                </c:pt>
                <c:pt idx="3">
                  <c:v>3.3494668818598873E-5</c:v>
                </c:pt>
                <c:pt idx="4">
                  <c:v>2.9307835216274013E-5</c:v>
                </c:pt>
                <c:pt idx="5">
                  <c:v>2.9307835216274013E-5</c:v>
                </c:pt>
                <c:pt idx="6">
                  <c:v>2.0934168011624297E-5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D00-47C1-8E83-C147CDB7D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902080"/>
        <c:axId val="1"/>
      </c:scatterChart>
      <c:valAx>
        <c:axId val="197690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rebuchet MS"/>
                <a:ea typeface="Trebuchet MS"/>
                <a:cs typeface="Trebuchet MS"/>
              </a:defRPr>
            </a:pPr>
            <a:endParaRPr lang="es-E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rebuchet MS"/>
                <a:ea typeface="Trebuchet MS"/>
                <a:cs typeface="Trebuchet MS"/>
              </a:defRPr>
            </a:pPr>
            <a:endParaRPr lang="es-ES"/>
          </a:p>
        </c:txPr>
        <c:crossAx val="1976902080"/>
        <c:crosses val="autoZero"/>
        <c:crossBetween val="midCat"/>
      </c:valAx>
      <c:spPr>
        <a:gradFill rotWithShape="0">
          <a:gsLst>
            <a:gs pos="0">
              <a:srgbClr val="C0C0C0"/>
            </a:gs>
            <a:gs pos="100000">
              <a:srgbClr val="FFFFFF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55128</xdr:colOff>
      <xdr:row>2</xdr:row>
      <xdr:rowOff>86381</xdr:rowOff>
    </xdr:from>
    <xdr:to>
      <xdr:col>18</xdr:col>
      <xdr:colOff>154749</xdr:colOff>
      <xdr:row>25</xdr:row>
      <xdr:rowOff>110789</xdr:rowOff>
    </xdr:to>
    <xdr:graphicFrame macro="">
      <xdr:nvGraphicFramePr>
        <xdr:cNvPr id="1038" name="Gráfico 1">
          <a:extLst>
            <a:ext uri="{FF2B5EF4-FFF2-40B4-BE49-F238E27FC236}">
              <a16:creationId xmlns:a16="http://schemas.microsoft.com/office/drawing/2014/main" id="{F8683CE1-436B-40A3-A779-78750916C2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48023</xdr:colOff>
      <xdr:row>26</xdr:row>
      <xdr:rowOff>154747</xdr:rowOff>
    </xdr:from>
    <xdr:to>
      <xdr:col>16</xdr:col>
      <xdr:colOff>35585</xdr:colOff>
      <xdr:row>49</xdr:row>
      <xdr:rowOff>67097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464226AC-DC9A-4FC6-8199-C80512DDA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8"/>
  <sheetViews>
    <sheetView tabSelected="1" zoomScale="119" workbookViewId="0">
      <selection activeCell="C35" sqref="C35"/>
    </sheetView>
  </sheetViews>
  <sheetFormatPr baseColWidth="10" defaultColWidth="11.453125" defaultRowHeight="13.5" x14ac:dyDescent="0.35"/>
  <cols>
    <col min="1" max="2" width="11.6328125" style="1" bestFit="1" customWidth="1"/>
    <col min="3" max="3" width="12.54296875" style="1" bestFit="1" customWidth="1"/>
    <col min="4" max="4" width="16" style="1" customWidth="1"/>
    <col min="5" max="5" width="14.54296875" style="1" customWidth="1"/>
    <col min="6" max="6" width="11.6328125" style="1" bestFit="1" customWidth="1"/>
    <col min="7" max="7" width="12.26953125" style="1" customWidth="1"/>
    <col min="8" max="8" width="15.90625" style="1" customWidth="1"/>
    <col min="9" max="9" width="11.6328125" style="1" bestFit="1" customWidth="1"/>
    <col min="10" max="10" width="12.90625" style="1" bestFit="1" customWidth="1"/>
    <col min="11" max="11" width="11.6328125" style="1" bestFit="1" customWidth="1"/>
    <col min="12" max="12" width="13.453125" style="1" bestFit="1" customWidth="1"/>
    <col min="13" max="16384" width="11.453125" style="1"/>
  </cols>
  <sheetData>
    <row r="2" spans="1:12" ht="15.5" x14ac:dyDescent="0.35">
      <c r="C2" s="23" t="s">
        <v>0</v>
      </c>
      <c r="D2" s="23"/>
    </row>
    <row r="4" spans="1:12" ht="15.5" x14ac:dyDescent="0.3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H4" s="3" t="s">
        <v>6</v>
      </c>
      <c r="I4" s="12">
        <f>(C26*B26-COUNT(B5:B25)*E26)/((B26^2)-COUNT(B5:B25)*F26)</f>
        <v>4.5019925159158284E-5</v>
      </c>
      <c r="J4" s="1" t="s">
        <v>7</v>
      </c>
      <c r="L4" s="2" t="s">
        <v>8</v>
      </c>
    </row>
    <row r="5" spans="1:12" x14ac:dyDescent="0.35">
      <c r="A5"/>
      <c r="B5" s="10">
        <v>4000</v>
      </c>
      <c r="C5" s="10">
        <v>0.185</v>
      </c>
      <c r="D5" s="10">
        <v>0.01</v>
      </c>
      <c r="E5" s="5">
        <f>B5*C5</f>
        <v>740</v>
      </c>
      <c r="F5" s="5">
        <f>B5^2</f>
        <v>16000000</v>
      </c>
      <c r="I5" s="13"/>
      <c r="L5" s="4"/>
    </row>
    <row r="6" spans="1:12" x14ac:dyDescent="0.35">
      <c r="A6"/>
      <c r="B6" s="10">
        <v>3020</v>
      </c>
      <c r="C6" s="10">
        <v>0.13</v>
      </c>
      <c r="D6" s="10">
        <v>0.01</v>
      </c>
      <c r="E6" s="5">
        <f t="shared" ref="E6:E14" si="0">B6*C6</f>
        <v>392.6</v>
      </c>
      <c r="F6" s="5">
        <f t="shared" ref="F6:F14" si="1">B6^2</f>
        <v>9120400</v>
      </c>
      <c r="H6" s="3" t="s">
        <v>9</v>
      </c>
      <c r="I6" s="12">
        <f>(B26*E26-C26*F26)/(B26^2-COUNT(B5:B25)*F26)</f>
        <v>7.9579141760670319E-6</v>
      </c>
      <c r="J6" s="1" t="s">
        <v>10</v>
      </c>
      <c r="L6" s="4"/>
    </row>
    <row r="7" spans="1:12" x14ac:dyDescent="0.35">
      <c r="A7"/>
      <c r="B7" s="10">
        <v>2030</v>
      </c>
      <c r="C7" s="10">
        <v>0.09</v>
      </c>
      <c r="D7" s="10">
        <v>0.01</v>
      </c>
      <c r="E7" s="5">
        <f t="shared" si="0"/>
        <v>182.7</v>
      </c>
      <c r="F7" s="5">
        <f t="shared" si="1"/>
        <v>4120900</v>
      </c>
      <c r="I7" s="13"/>
      <c r="L7" s="4"/>
    </row>
    <row r="8" spans="1:12" x14ac:dyDescent="0.35">
      <c r="A8"/>
      <c r="B8" s="10">
        <v>1000</v>
      </c>
      <c r="C8" s="10">
        <v>4.4999999999999998E-2</v>
      </c>
      <c r="D8" s="10">
        <v>0.01</v>
      </c>
      <c r="E8" s="5">
        <f t="shared" si="0"/>
        <v>45</v>
      </c>
      <c r="F8" s="5">
        <f t="shared" si="1"/>
        <v>1000000</v>
      </c>
      <c r="I8" s="13"/>
      <c r="L8" s="4"/>
    </row>
    <row r="9" spans="1:12" x14ac:dyDescent="0.35">
      <c r="A9"/>
      <c r="B9" s="10">
        <v>500</v>
      </c>
      <c r="C9" s="10">
        <v>2.5000000000000001E-2</v>
      </c>
      <c r="D9" s="10">
        <v>0.01</v>
      </c>
      <c r="E9" s="5">
        <f t="shared" si="0"/>
        <v>12.5</v>
      </c>
      <c r="F9" s="5">
        <f t="shared" si="1"/>
        <v>250000</v>
      </c>
      <c r="H9" s="3" t="s">
        <v>11</v>
      </c>
      <c r="I9" s="12">
        <f>SQRT((COUNT(B5:B25)*(D27^2))/(COUNT(B5:B25)*F26-(B26^2)))</f>
        <v>3.4856114659606418E-6</v>
      </c>
      <c r="L9" s="4"/>
    </row>
    <row r="10" spans="1:12" x14ac:dyDescent="0.35">
      <c r="A10"/>
      <c r="B10" s="4"/>
      <c r="C10" s="4"/>
      <c r="D10" s="4"/>
      <c r="E10" s="5">
        <f t="shared" si="0"/>
        <v>0</v>
      </c>
      <c r="F10" s="5">
        <f t="shared" si="1"/>
        <v>0</v>
      </c>
      <c r="I10" s="13"/>
      <c r="L10" s="4"/>
    </row>
    <row r="11" spans="1:12" x14ac:dyDescent="0.35">
      <c r="A11"/>
      <c r="B11" s="4"/>
      <c r="C11" s="4"/>
      <c r="D11" s="4"/>
      <c r="E11" s="5">
        <f t="shared" si="0"/>
        <v>0</v>
      </c>
      <c r="F11" s="5">
        <f t="shared" si="1"/>
        <v>0</v>
      </c>
      <c r="I11" s="13"/>
      <c r="L11" s="4"/>
    </row>
    <row r="12" spans="1:12" x14ac:dyDescent="0.35">
      <c r="A12"/>
      <c r="B12" s="4"/>
      <c r="C12" s="4"/>
      <c r="D12" s="4"/>
      <c r="E12" s="5">
        <f t="shared" si="0"/>
        <v>0</v>
      </c>
      <c r="F12" s="5">
        <f t="shared" si="1"/>
        <v>0</v>
      </c>
      <c r="H12" s="3" t="s">
        <v>12</v>
      </c>
      <c r="I12" s="12">
        <f>SQRT(((D27^2)*F26)/(COUNT(B5:B25)*F26-(B26^2)))</f>
        <v>8.6075973634396914E-3</v>
      </c>
      <c r="L12" s="4"/>
    </row>
    <row r="13" spans="1:12" x14ac:dyDescent="0.35">
      <c r="A13"/>
      <c r="B13" s="4"/>
      <c r="C13" s="4"/>
      <c r="D13" s="4"/>
      <c r="E13" s="5">
        <f t="shared" si="0"/>
        <v>0</v>
      </c>
      <c r="F13" s="5">
        <f t="shared" si="1"/>
        <v>0</v>
      </c>
      <c r="L13" s="4"/>
    </row>
    <row r="14" spans="1:12" x14ac:dyDescent="0.35">
      <c r="A14"/>
      <c r="B14" s="4"/>
      <c r="C14" s="4"/>
      <c r="D14" s="4"/>
      <c r="E14" s="5">
        <f t="shared" si="0"/>
        <v>0</v>
      </c>
      <c r="F14" s="5">
        <f t="shared" si="1"/>
        <v>0</v>
      </c>
      <c r="L14" s="4"/>
    </row>
    <row r="15" spans="1:12" x14ac:dyDescent="0.35">
      <c r="B15" s="4"/>
      <c r="C15" s="4"/>
      <c r="D15" s="4"/>
      <c r="E15" s="5">
        <f t="shared" ref="E15:E25" si="2">B15*C15</f>
        <v>0</v>
      </c>
      <c r="F15" s="5">
        <f t="shared" ref="F15:F25" si="3">B15^2</f>
        <v>0</v>
      </c>
      <c r="L15" s="4"/>
    </row>
    <row r="16" spans="1:12" x14ac:dyDescent="0.35">
      <c r="B16" s="4"/>
      <c r="C16" s="4"/>
      <c r="D16" s="4"/>
      <c r="E16" s="5">
        <f t="shared" si="2"/>
        <v>0</v>
      </c>
      <c r="F16" s="5">
        <f t="shared" si="3"/>
        <v>0</v>
      </c>
      <c r="L16" s="4"/>
    </row>
    <row r="17" spans="1:12" x14ac:dyDescent="0.35">
      <c r="B17" s="4"/>
      <c r="C17" s="4"/>
      <c r="D17" s="4"/>
      <c r="E17" s="5">
        <f t="shared" si="2"/>
        <v>0</v>
      </c>
      <c r="F17" s="5">
        <f t="shared" si="3"/>
        <v>0</v>
      </c>
      <c r="L17" s="4"/>
    </row>
    <row r="18" spans="1:12" x14ac:dyDescent="0.35">
      <c r="B18" s="4"/>
      <c r="C18" s="4"/>
      <c r="D18" s="4"/>
      <c r="E18" s="5">
        <f t="shared" si="2"/>
        <v>0</v>
      </c>
      <c r="F18" s="5">
        <f t="shared" si="3"/>
        <v>0</v>
      </c>
      <c r="L18" s="4"/>
    </row>
    <row r="19" spans="1:12" x14ac:dyDescent="0.35">
      <c r="B19" s="4"/>
      <c r="C19" s="4"/>
      <c r="D19" s="4"/>
      <c r="E19" s="5">
        <f t="shared" si="2"/>
        <v>0</v>
      </c>
      <c r="F19" s="5">
        <f t="shared" si="3"/>
        <v>0</v>
      </c>
      <c r="L19" s="4"/>
    </row>
    <row r="20" spans="1:12" x14ac:dyDescent="0.35">
      <c r="B20" s="4"/>
      <c r="C20" s="4"/>
      <c r="D20" s="4"/>
      <c r="E20" s="5">
        <f t="shared" si="2"/>
        <v>0</v>
      </c>
      <c r="F20" s="5">
        <f t="shared" si="3"/>
        <v>0</v>
      </c>
      <c r="L20" s="4"/>
    </row>
    <row r="21" spans="1:12" x14ac:dyDescent="0.35">
      <c r="B21" s="4"/>
      <c r="C21" s="4"/>
      <c r="D21" s="4"/>
      <c r="E21" s="5">
        <f t="shared" si="2"/>
        <v>0</v>
      </c>
      <c r="F21" s="5">
        <f t="shared" si="3"/>
        <v>0</v>
      </c>
      <c r="I21" s="6"/>
      <c r="L21" s="4"/>
    </row>
    <row r="22" spans="1:12" x14ac:dyDescent="0.35">
      <c r="B22" s="4"/>
      <c r="C22" s="4"/>
      <c r="D22" s="4"/>
      <c r="E22" s="5">
        <f t="shared" si="2"/>
        <v>0</v>
      </c>
      <c r="F22" s="5">
        <f t="shared" si="3"/>
        <v>0</v>
      </c>
      <c r="I22" s="6"/>
      <c r="L22" s="4"/>
    </row>
    <row r="23" spans="1:12" x14ac:dyDescent="0.35">
      <c r="B23" s="4"/>
      <c r="C23" s="4"/>
      <c r="D23" s="4"/>
      <c r="E23" s="5">
        <f t="shared" si="2"/>
        <v>0</v>
      </c>
      <c r="F23" s="5">
        <f t="shared" si="3"/>
        <v>0</v>
      </c>
      <c r="I23" s="6"/>
      <c r="L23" s="4"/>
    </row>
    <row r="24" spans="1:12" x14ac:dyDescent="0.35">
      <c r="B24" s="4"/>
      <c r="C24" s="4"/>
      <c r="D24" s="4"/>
      <c r="E24" s="5">
        <f t="shared" si="2"/>
        <v>0</v>
      </c>
      <c r="F24" s="5">
        <f t="shared" si="3"/>
        <v>0</v>
      </c>
      <c r="I24" s="6"/>
      <c r="L24" s="4"/>
    </row>
    <row r="25" spans="1:12" x14ac:dyDescent="0.35">
      <c r="B25" s="4"/>
      <c r="C25" s="4"/>
      <c r="D25" s="4"/>
      <c r="E25" s="5">
        <f t="shared" si="2"/>
        <v>0</v>
      </c>
      <c r="F25" s="5">
        <f t="shared" si="3"/>
        <v>0</v>
      </c>
    </row>
    <row r="26" spans="1:12" ht="14.5" x14ac:dyDescent="0.35">
      <c r="A26" s="7" t="s">
        <v>13</v>
      </c>
      <c r="B26" s="5">
        <f>SUM(B5:B25)</f>
        <v>10550</v>
      </c>
      <c r="C26" s="5">
        <f>SUM(C5:C25)</f>
        <v>0.47500000000000003</v>
      </c>
      <c r="D26" s="5">
        <f>SUM(D5:D25)</f>
        <v>0.05</v>
      </c>
      <c r="E26" s="5">
        <f>SUM(E5:E25)</f>
        <v>1372.8</v>
      </c>
      <c r="F26" s="5">
        <f>SUM(F5:F25)</f>
        <v>30491300</v>
      </c>
    </row>
    <row r="27" spans="1:12" ht="15.5" x14ac:dyDescent="0.35">
      <c r="A27" s="8"/>
      <c r="C27" s="9" t="s">
        <v>14</v>
      </c>
      <c r="D27" s="11">
        <f>D26/COUNT(D5:D25)</f>
        <v>0.01</v>
      </c>
    </row>
    <row r="28" spans="1:12" ht="15.65" customHeight="1" x14ac:dyDescent="0.35">
      <c r="A28" s="24" t="s">
        <v>31</v>
      </c>
      <c r="B28" s="24"/>
      <c r="C28" s="24"/>
      <c r="D28" s="24"/>
      <c r="E28" s="24"/>
    </row>
    <row r="29" spans="1:12" ht="15.5" x14ac:dyDescent="0.35">
      <c r="A29" s="16" t="s">
        <v>1</v>
      </c>
      <c r="B29" s="16" t="s">
        <v>18</v>
      </c>
      <c r="C29" s="16" t="s">
        <v>19</v>
      </c>
      <c r="D29" s="16" t="s">
        <v>22</v>
      </c>
      <c r="E29" s="16" t="s">
        <v>15</v>
      </c>
      <c r="F29" s="15">
        <f>(4*PI())*10^(-7)</f>
        <v>1.2566370614359173E-6</v>
      </c>
      <c r="G29" s="16" t="s">
        <v>28</v>
      </c>
      <c r="H29" s="15">
        <f>8.8541878176*10^-12</f>
        <v>8.8541878175999988E-12</v>
      </c>
    </row>
    <row r="30" spans="1:12" ht="15.5" x14ac:dyDescent="0.35">
      <c r="A30" s="15">
        <v>0</v>
      </c>
      <c r="B30" s="17">
        <f>+(($F$32/2)+A30)/(SQRT(((($F$32/2)+A30)^2)+($F$33^2)))</f>
        <v>0.89442719099991586</v>
      </c>
      <c r="C30" s="17">
        <f>-(($F$32/2)-A30)/(SQRT((($F$32/2)-A30)^2+$F$33^2))</f>
        <v>-0.89442719099991586</v>
      </c>
      <c r="D30" s="17">
        <f>(($F$29*$F$30*$F$31)*(B30-C30))/2</f>
        <v>1.3561269319754565E-5</v>
      </c>
      <c r="E30" s="16" t="s">
        <v>16</v>
      </c>
      <c r="F30" s="15">
        <v>7700</v>
      </c>
      <c r="G30" s="16" t="s">
        <v>15</v>
      </c>
      <c r="H30" s="15">
        <f>(4*PI())*10^(-7)</f>
        <v>1.2566370614359173E-6</v>
      </c>
    </row>
    <row r="31" spans="1:12" ht="15.5" x14ac:dyDescent="0.35">
      <c r="A31" s="15">
        <v>0.01</v>
      </c>
      <c r="B31" s="17">
        <f t="shared" ref="B31:B35" si="4">+(($F$32/2)+A31)/(SQRT(((($F$32/2)+A31)^2)+($F$33^2)))</f>
        <v>0.92307692307692291</v>
      </c>
      <c r="C31" s="21">
        <f t="shared" ref="C31:C35" si="5">-(($F$32/2)-A31)/(SQRT((($F$32/2)-A31)^2+$F$33^2))</f>
        <v>-0.84799830400508802</v>
      </c>
      <c r="D31" s="17">
        <f t="shared" ref="D31:D35" si="6">(($F$29*$F$30*$F$31)*(B31-C31))/2</f>
        <v>1.3426485901638295E-5</v>
      </c>
      <c r="E31" s="16" t="s">
        <v>17</v>
      </c>
      <c r="F31" s="15">
        <f>H31*SQRT(2)</f>
        <v>1.5669486271093895E-3</v>
      </c>
      <c r="G31" s="16" t="s">
        <v>29</v>
      </c>
      <c r="H31" s="22">
        <f>1.108*10^(-3)</f>
        <v>1.108E-3</v>
      </c>
    </row>
    <row r="32" spans="1:12" ht="15.5" x14ac:dyDescent="0.35">
      <c r="A32" s="15">
        <v>0.02</v>
      </c>
      <c r="B32" s="17">
        <f t="shared" si="4"/>
        <v>0.94174191159483756</v>
      </c>
      <c r="C32" s="17">
        <f t="shared" si="5"/>
        <v>-0.76822127959737585</v>
      </c>
      <c r="D32" s="17">
        <f t="shared" si="6"/>
        <v>1.296319677887943E-5</v>
      </c>
      <c r="E32" s="16" t="s">
        <v>20</v>
      </c>
      <c r="F32" s="15">
        <f>100*10^-3</f>
        <v>0.1</v>
      </c>
      <c r="H32" s="1" t="s">
        <v>34</v>
      </c>
    </row>
    <row r="33" spans="1:12" ht="15.5" x14ac:dyDescent="0.35">
      <c r="A33" s="15">
        <v>0.03</v>
      </c>
      <c r="B33" s="21">
        <f t="shared" si="4"/>
        <v>0.95447997803502971</v>
      </c>
      <c r="C33" s="21">
        <f t="shared" si="5"/>
        <v>-0.62469504755442429</v>
      </c>
      <c r="D33" s="17">
        <f t="shared" si="6"/>
        <v>1.1971694309241379E-5</v>
      </c>
      <c r="E33" s="16" t="s">
        <v>21</v>
      </c>
      <c r="F33" s="15">
        <f>25*10^-3</f>
        <v>2.5000000000000001E-2</v>
      </c>
      <c r="H33" s="22">
        <f>11.08*10^(-4)</f>
        <v>1.108E-3</v>
      </c>
    </row>
    <row r="34" spans="1:12" ht="15.5" x14ac:dyDescent="0.35">
      <c r="A34" s="15">
        <v>0.04</v>
      </c>
      <c r="B34" s="17">
        <f t="shared" si="4"/>
        <v>0.96351790962994055</v>
      </c>
      <c r="C34" s="17">
        <f>-(($F$32/2)-A34)/(SQRT((($F$32/2)-A34)^2+$F$33^2))</f>
        <v>-0.37139067635410372</v>
      </c>
      <c r="D34" s="17">
        <f>(($F$29*$F$30*$F$31)*(B34-C34))/2</f>
        <v>1.011991531224819E-5</v>
      </c>
      <c r="H34" s="15">
        <v>1.566949E-3</v>
      </c>
    </row>
    <row r="35" spans="1:12" ht="15.5" x14ac:dyDescent="0.35">
      <c r="A35" s="15">
        <v>0.05</v>
      </c>
      <c r="B35" s="17">
        <f t="shared" si="4"/>
        <v>0.97014250014533177</v>
      </c>
      <c r="C35" s="17">
        <f t="shared" si="5"/>
        <v>0</v>
      </c>
      <c r="D35" s="17">
        <f>(($F$29*$F$30*$F$31)*(B35-C35))/2</f>
        <v>7.3546309053411337E-6</v>
      </c>
      <c r="H35" s="22">
        <v>3.0999999999999999E-3</v>
      </c>
    </row>
    <row r="36" spans="1:12" ht="14" customHeight="1" x14ac:dyDescent="0.35">
      <c r="A36" s="14"/>
      <c r="H36" s="14"/>
      <c r="I36" s="24" t="s">
        <v>30</v>
      </c>
      <c r="J36" s="24"/>
      <c r="K36" s="24"/>
      <c r="L36" s="24"/>
    </row>
    <row r="37" spans="1:12" ht="15.5" x14ac:dyDescent="0.35">
      <c r="A37" s="16" t="s">
        <v>1</v>
      </c>
      <c r="B37" s="16" t="s">
        <v>23</v>
      </c>
      <c r="C37" s="16" t="s">
        <v>35</v>
      </c>
      <c r="D37" s="16" t="s">
        <v>24</v>
      </c>
      <c r="E37" s="16" t="s">
        <v>25</v>
      </c>
      <c r="F37" s="16" t="s">
        <v>26</v>
      </c>
      <c r="H37" s="14"/>
      <c r="I37"/>
      <c r="J37"/>
      <c r="K37"/>
      <c r="L37"/>
    </row>
    <row r="38" spans="1:12" ht="15.5" x14ac:dyDescent="0.35">
      <c r="A38" s="15">
        <v>0</v>
      </c>
      <c r="B38" s="19">
        <f>18*10^-3</f>
        <v>1.8000000000000002E-2</v>
      </c>
      <c r="C38" s="19">
        <f>B38/2</f>
        <v>9.0000000000000011E-3</v>
      </c>
      <c r="D38" s="19">
        <v>0.1</v>
      </c>
      <c r="E38" s="20">
        <f>(C38)/($E$47*$E$45*$E$46)</f>
        <v>3.7681502420923733E-5</v>
      </c>
      <c r="F38" s="19"/>
      <c r="G38" s="25">
        <f>E38-D30</f>
        <v>2.4120233101169168E-5</v>
      </c>
      <c r="I38"/>
      <c r="J38"/>
      <c r="K38"/>
      <c r="L38"/>
    </row>
    <row r="39" spans="1:12" ht="15.5" x14ac:dyDescent="0.35">
      <c r="A39" s="15">
        <v>0.01</v>
      </c>
      <c r="B39" s="19">
        <f>18*10^-3</f>
        <v>1.8000000000000002E-2</v>
      </c>
      <c r="C39" s="19">
        <f t="shared" ref="C39:C44" si="7">B39/2</f>
        <v>9.0000000000000011E-3</v>
      </c>
      <c r="D39" s="19">
        <v>0.1</v>
      </c>
      <c r="E39" s="20">
        <f t="shared" ref="E39:E44" si="8">(C39)/($E$47*$E$45*$E$46)</f>
        <v>3.7681502420923733E-5</v>
      </c>
      <c r="F39" s="19"/>
      <c r="G39" s="25">
        <f>E39-D31</f>
        <v>2.4255016519285438E-5</v>
      </c>
      <c r="I39"/>
      <c r="J39"/>
      <c r="K39"/>
      <c r="L39"/>
    </row>
    <row r="40" spans="1:12" ht="15.5" x14ac:dyDescent="0.35">
      <c r="A40" s="15">
        <v>0.02</v>
      </c>
      <c r="B40" s="19">
        <f>16*10^-3</f>
        <v>1.6E-2</v>
      </c>
      <c r="C40" s="19">
        <f t="shared" si="7"/>
        <v>8.0000000000000002E-3</v>
      </c>
      <c r="D40" s="19">
        <v>0.1</v>
      </c>
      <c r="E40" s="20">
        <f t="shared" si="8"/>
        <v>3.3494668818598873E-5</v>
      </c>
      <c r="F40" s="19"/>
      <c r="G40" s="25">
        <f>E40-D32</f>
        <v>2.0531472039719443E-5</v>
      </c>
      <c r="I40"/>
      <c r="J40"/>
      <c r="K40"/>
      <c r="L40"/>
    </row>
    <row r="41" spans="1:12" ht="15.5" x14ac:dyDescent="0.35">
      <c r="A41" s="15">
        <v>0.03</v>
      </c>
      <c r="B41" s="19">
        <f>16*10^-3</f>
        <v>1.6E-2</v>
      </c>
      <c r="C41" s="19">
        <f t="shared" si="7"/>
        <v>8.0000000000000002E-3</v>
      </c>
      <c r="D41" s="19">
        <v>0.1</v>
      </c>
      <c r="E41" s="20">
        <f t="shared" si="8"/>
        <v>3.3494668818598873E-5</v>
      </c>
      <c r="F41" s="19"/>
      <c r="G41" s="25">
        <f>E41-D33</f>
        <v>2.1522974509357496E-5</v>
      </c>
      <c r="I41"/>
      <c r="J41"/>
      <c r="K41"/>
      <c r="L41"/>
    </row>
    <row r="42" spans="1:12" ht="15" hidden="1" customHeight="1" x14ac:dyDescent="0.35">
      <c r="A42" s="15">
        <v>0.04</v>
      </c>
      <c r="B42" s="19">
        <f>14*10^-3</f>
        <v>1.4E-2</v>
      </c>
      <c r="C42" s="19">
        <f t="shared" si="7"/>
        <v>7.0000000000000001E-3</v>
      </c>
      <c r="D42" s="19">
        <v>0.1</v>
      </c>
      <c r="E42" s="20">
        <f t="shared" si="8"/>
        <v>2.9307835216274013E-5</v>
      </c>
      <c r="F42" s="19"/>
      <c r="G42" s="25">
        <f>E42-D34</f>
        <v>1.9187919904025822E-5</v>
      </c>
      <c r="I42"/>
      <c r="J42"/>
      <c r="K42"/>
      <c r="L42"/>
    </row>
    <row r="43" spans="1:12" ht="15.5" x14ac:dyDescent="0.35">
      <c r="A43" s="15">
        <v>0.04</v>
      </c>
      <c r="B43" s="19">
        <f>14*10^-3</f>
        <v>1.4E-2</v>
      </c>
      <c r="C43" s="19">
        <f t="shared" si="7"/>
        <v>7.0000000000000001E-3</v>
      </c>
      <c r="D43" s="19">
        <v>0.1</v>
      </c>
      <c r="E43" s="20">
        <f t="shared" si="8"/>
        <v>2.9307835216274013E-5</v>
      </c>
      <c r="F43" s="19"/>
      <c r="G43" s="25">
        <f>E43-D34</f>
        <v>1.9187919904025822E-5</v>
      </c>
      <c r="I43"/>
      <c r="J43"/>
      <c r="K43"/>
      <c r="L43"/>
    </row>
    <row r="44" spans="1:12" ht="15.5" x14ac:dyDescent="0.35">
      <c r="A44" s="15">
        <v>0.05</v>
      </c>
      <c r="B44" s="26">
        <f>10*10^-3</f>
        <v>0.01</v>
      </c>
      <c r="C44" s="19">
        <f t="shared" si="7"/>
        <v>5.0000000000000001E-3</v>
      </c>
      <c r="D44" s="19">
        <v>0.1</v>
      </c>
      <c r="E44" s="20">
        <f t="shared" si="8"/>
        <v>2.0934168011624297E-5</v>
      </c>
      <c r="F44" s="19"/>
      <c r="G44" s="25">
        <f>E44-D35</f>
        <v>1.3579537106283162E-5</v>
      </c>
      <c r="I44"/>
      <c r="J44"/>
      <c r="K44"/>
      <c r="L44"/>
    </row>
    <row r="45" spans="1:12" ht="15.5" x14ac:dyDescent="0.35">
      <c r="D45" s="18" t="s">
        <v>33</v>
      </c>
      <c r="E45" s="19">
        <f>3.80132*10^-4</f>
        <v>3.8013200000000004E-4</v>
      </c>
      <c r="I45"/>
      <c r="J45"/>
      <c r="K45"/>
      <c r="L45"/>
    </row>
    <row r="46" spans="1:12" ht="15.5" x14ac:dyDescent="0.35">
      <c r="D46" s="18" t="s">
        <v>27</v>
      </c>
      <c r="E46" s="19">
        <f>2000*PI()</f>
        <v>6283.1853071795858</v>
      </c>
      <c r="I46"/>
      <c r="J46"/>
      <c r="K46"/>
      <c r="L46"/>
    </row>
    <row r="47" spans="1:12" ht="15.5" x14ac:dyDescent="0.35">
      <c r="D47" s="18" t="s">
        <v>32</v>
      </c>
      <c r="E47" s="19">
        <v>100</v>
      </c>
      <c r="I47"/>
      <c r="J47"/>
      <c r="K47"/>
      <c r="L47"/>
    </row>
    <row r="48" spans="1:12" x14ac:dyDescent="0.35">
      <c r="I48"/>
      <c r="J48"/>
      <c r="K48"/>
      <c r="L48"/>
    </row>
  </sheetData>
  <mergeCells count="3">
    <mergeCell ref="C2:D2"/>
    <mergeCell ref="I36:L36"/>
    <mergeCell ref="A28:E28"/>
  </mergeCells>
  <phoneticPr fontId="0" type="noConversion"/>
  <pageMargins left="0.75" right="0.75" top="1" bottom="1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</dc:creator>
  <cp:lastModifiedBy>Jorge</cp:lastModifiedBy>
  <dcterms:created xsi:type="dcterms:W3CDTF">2011-11-11T11:52:15Z</dcterms:created>
  <dcterms:modified xsi:type="dcterms:W3CDTF">2019-03-11T22:29:59Z</dcterms:modified>
</cp:coreProperties>
</file>