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tecspgov-my.sharepoint.com/personal/beatriz_reis8_fatec_sp_gov_br/Documents/"/>
    </mc:Choice>
  </mc:AlternateContent>
  <xr:revisionPtr revIDLastSave="55" documentId="14_{90FFC94F-44CF-454C-9157-175E3F8A7BD8}" xr6:coauthVersionLast="47" xr6:coauthVersionMax="47" xr10:uidLastSave="{EB6803AC-4DF0-4695-9E35-B99666FDAAA8}"/>
  <bookViews>
    <workbookView xWindow="-120" yWindow="-120" windowWidth="20730" windowHeight="11040" xr2:uid="{DAAC2D03-AB54-4874-9581-4762B6C33932}"/>
  </bookViews>
  <sheets>
    <sheet name="Planilha1" sheetId="1" r:id="rId1"/>
    <sheet name="Planilh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8" i="1" l="1"/>
  <c r="P6" i="1"/>
  <c r="P10" i="1"/>
  <c r="P7" i="1"/>
  <c r="P11" i="1"/>
  <c r="P8" i="1"/>
  <c r="P22" i="1"/>
  <c r="P17" i="1"/>
  <c r="P20" i="1"/>
  <c r="P13" i="1"/>
  <c r="P15" i="1"/>
  <c r="P4" i="1"/>
  <c r="P18" i="1"/>
  <c r="P16" i="1"/>
  <c r="P30" i="1"/>
  <c r="P5" i="1"/>
  <c r="P29" i="1"/>
  <c r="P31" i="1"/>
  <c r="P14" i="1"/>
  <c r="P33" i="1"/>
  <c r="P25" i="1"/>
  <c r="P34" i="1"/>
  <c r="P24" i="1"/>
  <c r="P9" i="1"/>
  <c r="P19" i="1"/>
  <c r="P12" i="1"/>
  <c r="P27" i="1"/>
  <c r="P3" i="1"/>
  <c r="P23" i="1"/>
  <c r="P32" i="1"/>
  <c r="P26" i="1"/>
  <c r="P21" i="1"/>
  <c r="N35" i="1"/>
  <c r="O35" i="1"/>
  <c r="P35" i="1" l="1"/>
  <c r="Q3" i="1" l="1"/>
  <c r="Q28" i="1"/>
  <c r="R3" i="1"/>
  <c r="Q21" i="1"/>
  <c r="Q26" i="1"/>
  <c r="Q32" i="1"/>
  <c r="Q23" i="1"/>
  <c r="Q27" i="1"/>
  <c r="Q12" i="1"/>
  <c r="Q19" i="1"/>
  <c r="Q9" i="1"/>
  <c r="Q24" i="1"/>
  <c r="Q34" i="1"/>
  <c r="Q25" i="1"/>
  <c r="Q33" i="1"/>
  <c r="Q14" i="1"/>
  <c r="Q31" i="1"/>
  <c r="Q29" i="1"/>
  <c r="Q5" i="1"/>
  <c r="Q30" i="1"/>
  <c r="Q16" i="1"/>
  <c r="Q18" i="1"/>
  <c r="Q4" i="1"/>
  <c r="Q15" i="1"/>
  <c r="Q13" i="1"/>
  <c r="Q20" i="1"/>
  <c r="Q17" i="1"/>
  <c r="Q22" i="1"/>
  <c r="Q8" i="1"/>
  <c r="Q11" i="1"/>
  <c r="Q7" i="1"/>
  <c r="Q10" i="1"/>
  <c r="Q6" i="1"/>
  <c r="S3" i="1" l="1"/>
  <c r="R4" i="1"/>
  <c r="S4" i="1" s="1"/>
  <c r="R5" i="1" l="1"/>
  <c r="R6" i="1" l="1"/>
  <c r="S5" i="1"/>
  <c r="R7" i="1" l="1"/>
  <c r="S6" i="1"/>
  <c r="R8" i="1" l="1"/>
  <c r="S7" i="1"/>
  <c r="S8" i="1" l="1"/>
  <c r="R9" i="1"/>
  <c r="R10" i="1" l="1"/>
  <c r="S9" i="1"/>
  <c r="R11" i="1" l="1"/>
  <c r="S10" i="1"/>
  <c r="S11" i="1" l="1"/>
  <c r="R12" i="1"/>
  <c r="R13" i="1" l="1"/>
  <c r="S12" i="1"/>
  <c r="R14" i="1" l="1"/>
  <c r="S13" i="1"/>
  <c r="R15" i="1" l="1"/>
  <c r="S14" i="1"/>
  <c r="R16" i="1" l="1"/>
  <c r="S15" i="1"/>
  <c r="R17" i="1" l="1"/>
  <c r="S16" i="1"/>
  <c r="R18" i="1" l="1"/>
  <c r="S17" i="1"/>
  <c r="R19" i="1" l="1"/>
  <c r="S18" i="1"/>
  <c r="R20" i="1" l="1"/>
  <c r="S19" i="1"/>
  <c r="S20" i="1" l="1"/>
  <c r="R21" i="1"/>
  <c r="R22" i="1" l="1"/>
  <c r="S21" i="1"/>
  <c r="R23" i="1" l="1"/>
  <c r="S22" i="1"/>
  <c r="R24" i="1" l="1"/>
  <c r="S23" i="1"/>
  <c r="R25" i="1" l="1"/>
  <c r="S24" i="1"/>
  <c r="R26" i="1" l="1"/>
  <c r="S25" i="1"/>
  <c r="R27" i="1" l="1"/>
  <c r="R28" i="1" s="1"/>
  <c r="S28" i="1" s="1"/>
  <c r="S26" i="1"/>
  <c r="S27" i="1" l="1"/>
  <c r="R29" i="1" l="1"/>
  <c r="R30" i="1" l="1"/>
  <c r="S29" i="1"/>
  <c r="R31" i="1" l="1"/>
  <c r="S30" i="1"/>
  <c r="R32" i="1" l="1"/>
  <c r="S31" i="1"/>
  <c r="R33" i="1" l="1"/>
  <c r="S32" i="1"/>
  <c r="R34" i="1" l="1"/>
  <c r="S34" i="1" s="1"/>
  <c r="S33" i="1"/>
  <c r="Y4" i="1" l="1"/>
  <c r="X5" i="1"/>
  <c r="Y5" i="1"/>
  <c r="X4" i="1"/>
  <c r="X3" i="1"/>
  <c r="Y3" i="1"/>
</calcChain>
</file>

<file path=xl/sharedStrings.xml><?xml version="1.0" encoding="utf-8"?>
<sst xmlns="http://schemas.openxmlformats.org/spreadsheetml/2006/main" count="49" uniqueCount="49">
  <si>
    <t>Produtos em estoque</t>
  </si>
  <si>
    <t>SKU</t>
  </si>
  <si>
    <t>Valor Unitário</t>
  </si>
  <si>
    <t>Consumo unitário por produto</t>
  </si>
  <si>
    <t>Valor total</t>
  </si>
  <si>
    <t>Porcentagem individual</t>
  </si>
  <si>
    <t>Porcentagem Acumulada</t>
  </si>
  <si>
    <t>Classificação</t>
  </si>
  <si>
    <t>Classe</t>
  </si>
  <si>
    <t>Corte</t>
  </si>
  <si>
    <t>Proporção de SKU's</t>
  </si>
  <si>
    <t>Proporção de valor</t>
  </si>
  <si>
    <t>A216</t>
  </si>
  <si>
    <t>A</t>
  </si>
  <si>
    <t>F032</t>
  </si>
  <si>
    <t>B</t>
  </si>
  <si>
    <t>T622</t>
  </si>
  <si>
    <t>C</t>
  </si>
  <si>
    <t>J776</t>
  </si>
  <si>
    <t>H546</t>
  </si>
  <si>
    <t>M396</t>
  </si>
  <si>
    <t>C064</t>
  </si>
  <si>
    <t>H711</t>
  </si>
  <si>
    <t>T676</t>
  </si>
  <si>
    <t>B315</t>
  </si>
  <si>
    <t>R556</t>
  </si>
  <si>
    <t>R221</t>
  </si>
  <si>
    <t>W029</t>
  </si>
  <si>
    <t>J721</t>
  </si>
  <si>
    <t>H345</t>
  </si>
  <si>
    <t>C094</t>
  </si>
  <si>
    <t>P112</t>
  </si>
  <si>
    <t>P310</t>
  </si>
  <si>
    <t>R116</t>
  </si>
  <si>
    <t>G622</t>
  </si>
  <si>
    <t>N245</t>
  </si>
  <si>
    <t>L020</t>
  </si>
  <si>
    <t>T045</t>
  </si>
  <si>
    <t>B615</t>
  </si>
  <si>
    <t>L022</t>
  </si>
  <si>
    <t>N078</t>
  </si>
  <si>
    <t>D345</t>
  </si>
  <si>
    <t>T552</t>
  </si>
  <si>
    <t>W033</t>
  </si>
  <si>
    <t>A200</t>
  </si>
  <si>
    <t>W027</t>
  </si>
  <si>
    <t>P014</t>
  </si>
  <si>
    <t>TOTAL</t>
  </si>
  <si>
    <t>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</si>
</sst>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#,##0_ ;\-#,##0\ "/>
    <numFmt numFmtId="165" formatCode="0.00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8"/>
      <color theme="1"/>
      <name val="Aparajita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10" fontId="0" fillId="2" borderId="0" xfId="0" applyNumberFormat="1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9" fontId="0" fillId="2" borderId="1" xfId="0" applyNumberFormat="1" applyFill="1" applyBorder="1" applyAlignment="1">
      <alignment horizontal="center" wrapText="1"/>
    </xf>
    <xf numFmtId="10" fontId="0" fillId="2" borderId="1" xfId="0" applyNumberFormat="1" applyFill="1" applyBorder="1" applyAlignment="1">
      <alignment horizontal="center"/>
    </xf>
    <xf numFmtId="9" fontId="0" fillId="2" borderId="1" xfId="3" applyFont="1" applyFill="1" applyBorder="1" applyAlignment="1">
      <alignment horizontal="center"/>
    </xf>
    <xf numFmtId="10" fontId="0" fillId="2" borderId="0" xfId="0" applyNumberFormat="1" applyFill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44" fontId="4" fillId="0" borderId="1" xfId="2" applyFont="1" applyBorder="1" applyAlignment="1">
      <alignment horizontal="center"/>
    </xf>
    <xf numFmtId="164" fontId="4" fillId="0" borderId="1" xfId="1" applyNumberFormat="1" applyFont="1" applyBorder="1" applyAlignment="1">
      <alignment horizontal="center" vertical="center"/>
    </xf>
    <xf numFmtId="44" fontId="4" fillId="0" borderId="1" xfId="0" applyNumberFormat="1" applyFont="1" applyBorder="1" applyAlignment="1">
      <alignment horizontal="center"/>
    </xf>
    <xf numFmtId="10" fontId="4" fillId="0" borderId="1" xfId="0" applyNumberFormat="1" applyFont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44" fontId="4" fillId="3" borderId="1" xfId="0" applyNumberFormat="1" applyFont="1" applyFill="1" applyBorder="1" applyAlignment="1">
      <alignment horizontal="center"/>
    </xf>
    <xf numFmtId="164" fontId="4" fillId="3" borderId="1" xfId="0" applyNumberFormat="1" applyFont="1" applyFill="1" applyBorder="1" applyAlignment="1">
      <alignment horizontal="center" vertical="center"/>
    </xf>
    <xf numFmtId="9" fontId="4" fillId="3" borderId="1" xfId="0" applyNumberFormat="1" applyFont="1" applyFill="1" applyBorder="1" applyAlignment="1">
      <alignment horizontal="center"/>
    </xf>
    <xf numFmtId="10" fontId="4" fillId="3" borderId="1" xfId="0" applyNumberFormat="1" applyFont="1" applyFill="1" applyBorder="1" applyAlignment="1">
      <alignment horizontal="center"/>
    </xf>
  </cellXfs>
  <cellStyles count="4">
    <cellStyle name="Moeda" xfId="2" builtinId="4"/>
    <cellStyle name="Normal" xfId="0" builtinId="0"/>
    <cellStyle name="Porcentagem" xfId="3" builtinId="5"/>
    <cellStyle name="Vírgula" xfId="1" builtinId="3"/>
  </cellStyles>
  <dxfs count="26">
    <dxf>
      <font>
        <b/>
        <strike val="0"/>
        <outline val="0"/>
        <shadow val="0"/>
        <u val="none"/>
        <vertAlign val="baseline"/>
        <sz val="28"/>
        <color theme="1"/>
        <name val="Aparajita"/>
        <family val="1"/>
        <scheme val="none"/>
      </font>
      <numFmt numFmtId="13" formatCode="0%"/>
      <fill>
        <patternFill patternType="solid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/>
        <strike val="0"/>
        <outline val="0"/>
        <shadow val="0"/>
        <u val="none"/>
        <vertAlign val="baseline"/>
        <sz val="28"/>
        <color theme="1"/>
        <name val="Aparajita"/>
        <family val="1"/>
        <scheme val="none"/>
      </font>
      <numFmt numFmtId="34" formatCode="_-&quot;R$&quot;\ * #,##0.00_-;\-&quot;R$&quot;\ * #,##0.00_-;_-&quot;R$&quot;\ * &quot;-&quot;??_-;_-@_-"/>
      <fill>
        <patternFill patternType="solid">
          <fgColor indexed="64"/>
          <bgColor theme="2" tint="-9.9978637043366805E-2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8"/>
        <color theme="1"/>
        <name val="Aparajita"/>
        <family val="1"/>
        <scheme val="none"/>
      </font>
      <numFmt numFmtId="164" formatCode="#,##0_ ;\-#,##0\ "/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8"/>
        <color theme="1"/>
        <name val="Aparajita"/>
        <family val="1"/>
        <scheme val="none"/>
      </font>
      <numFmt numFmtId="34" formatCode="_-&quot;R$&quot;\ * #,##0.00_-;\-&quot;R$&quot;\ * #,##0.00_-;_-&quot;R$&quot;\ * &quot;-&quot;??_-;_-@_-"/>
      <fill>
        <patternFill patternType="solid">
          <fgColor indexed="64"/>
          <bgColor theme="2" tint="-9.9978637043366805E-2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strike val="0"/>
        <outline val="0"/>
        <shadow val="0"/>
        <u val="none"/>
        <vertAlign val="baseline"/>
        <sz val="28"/>
        <color theme="1"/>
        <name val="Aparajita"/>
        <family val="1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/>
        <strike val="0"/>
        <outline val="0"/>
        <shadow val="0"/>
        <u val="none"/>
        <vertAlign val="baseline"/>
        <sz val="18"/>
        <color theme="1"/>
        <name val="Aparajita"/>
        <family val="1"/>
        <scheme val="none"/>
      </font>
      <alignment horizont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8"/>
        <color theme="1"/>
        <name val="Aparajita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8"/>
        <color theme="1"/>
        <name val="Aparajita"/>
        <family val="1"/>
        <scheme val="none"/>
      </font>
      <numFmt numFmtId="14" formatCode="0.00%"/>
      <alignment horizont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8"/>
        <color theme="1"/>
        <name val="Aparajita"/>
        <family val="1"/>
        <scheme val="none"/>
      </font>
      <numFmt numFmtId="14" formatCode="0.00%"/>
      <alignment horizont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8"/>
        <color theme="1"/>
        <name val="Aparajita"/>
        <family val="1"/>
        <scheme val="none"/>
      </font>
      <alignment horizont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8"/>
        <color theme="1"/>
        <name val="Aparajita"/>
        <family val="1"/>
        <scheme val="none"/>
      </font>
      <fill>
        <patternFill patternType="solid">
          <fgColor indexed="64"/>
          <bgColor theme="2" tint="-9.9978637043366805E-2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strike val="0"/>
        <outline val="0"/>
        <shadow val="0"/>
        <u val="none"/>
        <vertAlign val="baseline"/>
        <sz val="18"/>
        <color theme="1"/>
        <name val="Aparajita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strike val="0"/>
        <outline val="0"/>
        <shadow val="0"/>
        <u val="none"/>
        <vertAlign val="baseline"/>
        <sz val="18"/>
        <color theme="1"/>
        <name val="Aparajita"/>
        <family val="1"/>
        <scheme val="none"/>
      </font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8"/>
        <color theme="1"/>
        <name val="Aparajita"/>
        <family val="1"/>
        <scheme val="none"/>
      </font>
      <numFmt numFmtId="34" formatCode="_-&quot;R$&quot;\ * #,##0.00_-;\-&quot;R$&quot;\ * #,##0.00_-;_-&quot;R$&quot;\ * &quot;-&quot;??_-;_-@_-"/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arajita"/>
        <family val="1"/>
        <scheme val="none"/>
      </font>
      <numFmt numFmtId="164" formatCode="#,##0_ ;\-#,##0\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arajita"/>
        <family val="1"/>
        <scheme val="none"/>
      </font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8"/>
        <color theme="1"/>
        <name val="Aparajita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bg1"/>
                </a:solidFill>
                <a:latin typeface="Arial Black" panose="020B0A04020102020204" pitchFamily="34" charset="0"/>
                <a:ea typeface="+mn-ea"/>
                <a:cs typeface="+mn-cs"/>
              </a:defRPr>
            </a:pPr>
            <a:r>
              <a:rPr lang="pt-BR" sz="2000" baseline="0">
                <a:solidFill>
                  <a:schemeClr val="bg1"/>
                </a:solidFill>
                <a:latin typeface="Arial Black" panose="020B0A04020102020204" pitchFamily="34" charset="0"/>
              </a:rPr>
              <a:t>CURVA ABC</a:t>
            </a:r>
          </a:p>
        </c:rich>
      </c:tx>
      <c:layout>
        <c:manualLayout>
          <c:xMode val="edge"/>
          <c:yMode val="edge"/>
          <c:x val="0.45133729752998786"/>
          <c:y val="2.919708029197080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bg1"/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0347114338602138"/>
          <c:y val="0.21636552440290763"/>
          <c:w val="0.87196158008562852"/>
          <c:h val="0.61012093114528909"/>
        </c:manualLayout>
      </c:layout>
      <c:areaChart>
        <c:grouping val="stacked"/>
        <c:varyColors val="0"/>
        <c:ser>
          <c:idx val="1"/>
          <c:order val="1"/>
          <c:tx>
            <c:strRef>
              <c:f>Planilha1!$R$2</c:f>
              <c:strCache>
                <c:ptCount val="1"/>
                <c:pt idx="0">
                  <c:v>Porcentagem Acumulada</c:v>
                </c:pt>
              </c:strCache>
            </c:strRef>
          </c:tx>
          <c:spPr>
            <a:solidFill>
              <a:srgbClr val="002060"/>
            </a:solidFill>
            <a:ln w="15875">
              <a:solidFill>
                <a:schemeClr val="accent1">
                  <a:lumMod val="50000"/>
                </a:schemeClr>
              </a:solidFill>
            </a:ln>
            <a:effectLst/>
          </c:spPr>
          <c:cat>
            <c:strRef>
              <c:f>Planilha1!$M$3:$M$34</c:f>
              <c:strCache>
                <c:ptCount val="32"/>
                <c:pt idx="0">
                  <c:v>A216</c:v>
                </c:pt>
                <c:pt idx="1">
                  <c:v>F032</c:v>
                </c:pt>
                <c:pt idx="2">
                  <c:v>T622</c:v>
                </c:pt>
                <c:pt idx="3">
                  <c:v>J776</c:v>
                </c:pt>
                <c:pt idx="4">
                  <c:v>H546</c:v>
                </c:pt>
                <c:pt idx="5">
                  <c:v>M396</c:v>
                </c:pt>
                <c:pt idx="6">
                  <c:v>C064</c:v>
                </c:pt>
                <c:pt idx="7">
                  <c:v>H711</c:v>
                </c:pt>
                <c:pt idx="8">
                  <c:v>T676</c:v>
                </c:pt>
                <c:pt idx="9">
                  <c:v>B315</c:v>
                </c:pt>
                <c:pt idx="10">
                  <c:v>R556</c:v>
                </c:pt>
                <c:pt idx="11">
                  <c:v>R221</c:v>
                </c:pt>
                <c:pt idx="12">
                  <c:v>W029</c:v>
                </c:pt>
                <c:pt idx="13">
                  <c:v>J721</c:v>
                </c:pt>
                <c:pt idx="14">
                  <c:v>H345</c:v>
                </c:pt>
                <c:pt idx="15">
                  <c:v>C094</c:v>
                </c:pt>
                <c:pt idx="16">
                  <c:v>P112</c:v>
                </c:pt>
                <c:pt idx="17">
                  <c:v>P310</c:v>
                </c:pt>
                <c:pt idx="18">
                  <c:v>R116</c:v>
                </c:pt>
                <c:pt idx="19">
                  <c:v>G622</c:v>
                </c:pt>
                <c:pt idx="20">
                  <c:v>N245</c:v>
                </c:pt>
                <c:pt idx="21">
                  <c:v>L020</c:v>
                </c:pt>
                <c:pt idx="22">
                  <c:v>T045</c:v>
                </c:pt>
                <c:pt idx="23">
                  <c:v>B615</c:v>
                </c:pt>
                <c:pt idx="24">
                  <c:v>L022</c:v>
                </c:pt>
                <c:pt idx="25">
                  <c:v>N078</c:v>
                </c:pt>
                <c:pt idx="26">
                  <c:v>D345</c:v>
                </c:pt>
                <c:pt idx="27">
                  <c:v>T552</c:v>
                </c:pt>
                <c:pt idx="28">
                  <c:v>W033</c:v>
                </c:pt>
                <c:pt idx="29">
                  <c:v>A200</c:v>
                </c:pt>
                <c:pt idx="30">
                  <c:v>W027</c:v>
                </c:pt>
                <c:pt idx="31">
                  <c:v>P014</c:v>
                </c:pt>
              </c:strCache>
            </c:strRef>
          </c:cat>
          <c:val>
            <c:numRef>
              <c:f>Planilha1!$R$3:$R$34</c:f>
              <c:numCache>
                <c:formatCode>0.00%</c:formatCode>
                <c:ptCount val="32"/>
                <c:pt idx="0">
                  <c:v>9.5484057623673929E-2</c:v>
                </c:pt>
                <c:pt idx="1">
                  <c:v>0.17867454282829984</c:v>
                </c:pt>
                <c:pt idx="2">
                  <c:v>0.25759211645426633</c:v>
                </c:pt>
                <c:pt idx="3">
                  <c:v>0.32045245438985165</c:v>
                </c:pt>
                <c:pt idx="4">
                  <c:v>0.37814073920415464</c:v>
                </c:pt>
                <c:pt idx="5">
                  <c:v>0.43280536219370797</c:v>
                </c:pt>
                <c:pt idx="6">
                  <c:v>0.48244911515321642</c:v>
                </c:pt>
                <c:pt idx="7">
                  <c:v>0.53146426473336905</c:v>
                </c:pt>
                <c:pt idx="8">
                  <c:v>0.57920629354520603</c:v>
                </c:pt>
                <c:pt idx="9">
                  <c:v>0.6229698199560566</c:v>
                </c:pt>
                <c:pt idx="10">
                  <c:v>0.66320043623483127</c:v>
                </c:pt>
                <c:pt idx="11">
                  <c:v>0.70234889986053761</c:v>
                </c:pt>
                <c:pt idx="12">
                  <c:v>0.73799628137337592</c:v>
                </c:pt>
                <c:pt idx="13">
                  <c:v>0.77308667255007613</c:v>
                </c:pt>
                <c:pt idx="14">
                  <c:v>0.80650609271836204</c:v>
                </c:pt>
                <c:pt idx="15">
                  <c:v>0.8369416360859081</c:v>
                </c:pt>
                <c:pt idx="16">
                  <c:v>0.86558685337301033</c:v>
                </c:pt>
                <c:pt idx="17">
                  <c:v>0.89136754893140224</c:v>
                </c:pt>
                <c:pt idx="18">
                  <c:v>0.91523856333732068</c:v>
                </c:pt>
                <c:pt idx="19">
                  <c:v>0.9386798994839326</c:v>
                </c:pt>
                <c:pt idx="20">
                  <c:v>0.95459390908787822</c:v>
                </c:pt>
                <c:pt idx="21">
                  <c:v>0.9685107104865287</c:v>
                </c:pt>
                <c:pt idx="22">
                  <c:v>0.97689739354780802</c:v>
                </c:pt>
                <c:pt idx="23">
                  <c:v>0.98385977274953429</c:v>
                </c:pt>
                <c:pt idx="24">
                  <c:v>0.98823612539061934</c:v>
                </c:pt>
                <c:pt idx="25">
                  <c:v>0.99196000363794257</c:v>
                </c:pt>
                <c:pt idx="26">
                  <c:v>0.99507517101791498</c:v>
                </c:pt>
                <c:pt idx="27">
                  <c:v>0.99714399226642791</c:v>
                </c:pt>
                <c:pt idx="28">
                  <c:v>0.99873801903840709</c:v>
                </c:pt>
                <c:pt idx="29">
                  <c:v>0.9995018914993965</c:v>
                </c:pt>
                <c:pt idx="30" formatCode="0.000%">
                  <c:v>0.99995114399051588</c:v>
                </c:pt>
                <c:pt idx="3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A29-456A-976F-FF22155588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9216007"/>
        <c:axId val="369218055"/>
      </c:areaChart>
      <c:barChart>
        <c:barDir val="col"/>
        <c:grouping val="clustered"/>
        <c:varyColors val="0"/>
        <c:ser>
          <c:idx val="0"/>
          <c:order val="0"/>
          <c:tx>
            <c:strRef>
              <c:f>Planilha1!$Q$2</c:f>
              <c:strCache>
                <c:ptCount val="1"/>
                <c:pt idx="0">
                  <c:v>Porcentagem individual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Planilha1!$M$3:$M$34</c:f>
              <c:strCache>
                <c:ptCount val="32"/>
                <c:pt idx="0">
                  <c:v>A216</c:v>
                </c:pt>
                <c:pt idx="1">
                  <c:v>F032</c:v>
                </c:pt>
                <c:pt idx="2">
                  <c:v>T622</c:v>
                </c:pt>
                <c:pt idx="3">
                  <c:v>J776</c:v>
                </c:pt>
                <c:pt idx="4">
                  <c:v>H546</c:v>
                </c:pt>
                <c:pt idx="5">
                  <c:v>M396</c:v>
                </c:pt>
                <c:pt idx="6">
                  <c:v>C064</c:v>
                </c:pt>
                <c:pt idx="7">
                  <c:v>H711</c:v>
                </c:pt>
                <c:pt idx="8">
                  <c:v>T676</c:v>
                </c:pt>
                <c:pt idx="9">
                  <c:v>B315</c:v>
                </c:pt>
                <c:pt idx="10">
                  <c:v>R556</c:v>
                </c:pt>
                <c:pt idx="11">
                  <c:v>R221</c:v>
                </c:pt>
                <c:pt idx="12">
                  <c:v>W029</c:v>
                </c:pt>
                <c:pt idx="13">
                  <c:v>J721</c:v>
                </c:pt>
                <c:pt idx="14">
                  <c:v>H345</c:v>
                </c:pt>
                <c:pt idx="15">
                  <c:v>C094</c:v>
                </c:pt>
                <c:pt idx="16">
                  <c:v>P112</c:v>
                </c:pt>
                <c:pt idx="17">
                  <c:v>P310</c:v>
                </c:pt>
                <c:pt idx="18">
                  <c:v>R116</c:v>
                </c:pt>
                <c:pt idx="19">
                  <c:v>G622</c:v>
                </c:pt>
                <c:pt idx="20">
                  <c:v>N245</c:v>
                </c:pt>
                <c:pt idx="21">
                  <c:v>L020</c:v>
                </c:pt>
                <c:pt idx="22">
                  <c:v>T045</c:v>
                </c:pt>
                <c:pt idx="23">
                  <c:v>B615</c:v>
                </c:pt>
                <c:pt idx="24">
                  <c:v>L022</c:v>
                </c:pt>
                <c:pt idx="25">
                  <c:v>N078</c:v>
                </c:pt>
                <c:pt idx="26">
                  <c:v>D345</c:v>
                </c:pt>
                <c:pt idx="27">
                  <c:v>T552</c:v>
                </c:pt>
                <c:pt idx="28">
                  <c:v>W033</c:v>
                </c:pt>
                <c:pt idx="29">
                  <c:v>A200</c:v>
                </c:pt>
                <c:pt idx="30">
                  <c:v>W027</c:v>
                </c:pt>
                <c:pt idx="31">
                  <c:v>P014</c:v>
                </c:pt>
              </c:strCache>
            </c:strRef>
          </c:cat>
          <c:val>
            <c:numRef>
              <c:f>Planilha1!$Q$3:$Q$34</c:f>
              <c:numCache>
                <c:formatCode>0.00%</c:formatCode>
                <c:ptCount val="32"/>
                <c:pt idx="0">
                  <c:v>9.5484057623673929E-2</c:v>
                </c:pt>
                <c:pt idx="1">
                  <c:v>8.3190485204625908E-2</c:v>
                </c:pt>
                <c:pt idx="2">
                  <c:v>7.8917573625966506E-2</c:v>
                </c:pt>
                <c:pt idx="3">
                  <c:v>6.2860337935585334E-2</c:v>
                </c:pt>
                <c:pt idx="4">
                  <c:v>5.7688284814302999E-2</c:v>
                </c:pt>
                <c:pt idx="5">
                  <c:v>5.4664622989553324E-2</c:v>
                </c:pt>
                <c:pt idx="6">
                  <c:v>4.9643752959508472E-2</c:v>
                </c:pt>
                <c:pt idx="7">
                  <c:v>4.9015149580152614E-2</c:v>
                </c:pt>
                <c:pt idx="8">
                  <c:v>4.7742028811836965E-2</c:v>
                </c:pt>
                <c:pt idx="9">
                  <c:v>4.3763526410850552E-2</c:v>
                </c:pt>
                <c:pt idx="10">
                  <c:v>4.0230616278774618E-2</c:v>
                </c:pt>
                <c:pt idx="11">
                  <c:v>3.9148463625706315E-2</c:v>
                </c:pt>
                <c:pt idx="12">
                  <c:v>3.5647381512838264E-2</c:v>
                </c:pt>
                <c:pt idx="13">
                  <c:v>3.5090391176700167E-2</c:v>
                </c:pt>
                <c:pt idx="14">
                  <c:v>3.3419420168285877E-2</c:v>
                </c:pt>
                <c:pt idx="15">
                  <c:v>3.0435543367546065E-2</c:v>
                </c:pt>
                <c:pt idx="16">
                  <c:v>2.8645217287102179E-2</c:v>
                </c:pt>
                <c:pt idx="17">
                  <c:v>2.578069555839196E-2</c:v>
                </c:pt>
                <c:pt idx="18">
                  <c:v>2.3871014405918482E-2</c:v>
                </c:pt>
                <c:pt idx="19">
                  <c:v>2.3441336146611948E-2</c:v>
                </c:pt>
                <c:pt idx="20">
                  <c:v>1.5914009603945654E-2</c:v>
                </c:pt>
                <c:pt idx="21">
                  <c:v>1.3916801398650475E-2</c:v>
                </c:pt>
                <c:pt idx="22">
                  <c:v>8.3866830612793607E-3</c:v>
                </c:pt>
                <c:pt idx="23">
                  <c:v>6.9623792017262237E-3</c:v>
                </c:pt>
                <c:pt idx="24">
                  <c:v>4.3763526410850549E-3</c:v>
                </c:pt>
                <c:pt idx="25">
                  <c:v>3.7238782473232833E-3</c:v>
                </c:pt>
                <c:pt idx="26">
                  <c:v>3.115167379972362E-3</c:v>
                </c:pt>
                <c:pt idx="27">
                  <c:v>2.0688212485129353E-3</c:v>
                </c:pt>
                <c:pt idx="28">
                  <c:v>1.5940267719792166E-3</c:v>
                </c:pt>
                <c:pt idx="29">
                  <c:v>7.6387246098939148E-4</c:v>
                </c:pt>
                <c:pt idx="30">
                  <c:v>4.4925249111938586E-4</c:v>
                </c:pt>
                <c:pt idx="31" formatCode="0.000%">
                  <c:v>4.8856009484113156E-5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29-456A-976F-FF22155588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369216007"/>
        <c:axId val="369218055"/>
      </c:barChart>
      <c:catAx>
        <c:axId val="369216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69218055"/>
        <c:crosses val="autoZero"/>
        <c:auto val="1"/>
        <c:lblAlgn val="ctr"/>
        <c:lblOffset val="100"/>
        <c:noMultiLvlLbl val="0"/>
      </c:catAx>
      <c:valAx>
        <c:axId val="36921805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69216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1019687937555154"/>
          <c:y val="9.1159077143329104E-2"/>
          <c:w val="0.59513383527322949"/>
          <c:h val="5.5652955967916598E-2"/>
        </c:manualLayout>
      </c:layout>
      <c:overlay val="0"/>
      <c:spPr>
        <a:noFill/>
        <a:ln>
          <a:solidFill>
            <a:schemeClr val="bg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accent1">
        <a:lumMod val="75000"/>
      </a:schemeClr>
    </a:solidFill>
    <a:ln w="9525" cap="flat" cmpd="sng" algn="ctr">
      <a:noFill/>
      <a:round/>
    </a:ln>
    <a:effectLst>
      <a:outerShdw blurRad="50800" dist="50800" dir="5400000" algn="ctr" rotWithShape="0">
        <a:schemeClr val="bg1"/>
      </a:outerShdw>
    </a:effectLst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314322</xdr:colOff>
      <xdr:row>7</xdr:row>
      <xdr:rowOff>171449</xdr:rowOff>
    </xdr:from>
    <xdr:to>
      <xdr:col>36</xdr:col>
      <xdr:colOff>571500</xdr:colOff>
      <xdr:row>42</xdr:row>
      <xdr:rowOff>28574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7DF2ED30-AAD5-DDC9-4936-A3B738ECF066}"/>
            </a:ext>
            <a:ext uri="{147F2762-F138-4A5C-976F-8EAC2B608ADB}">
              <a16:predDERef xmlns:a16="http://schemas.microsoft.com/office/drawing/2014/main" pred="{C9B1B08A-EB12-4328-A0CD-F96BCC1648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15D346-541C-4498-AAA9-11DAAAC341F6}" name="Tabela3" displayName="Tabela3" ref="M2:Q35" totalsRowCount="1" headerRowDxfId="11" dataDxfId="9" totalsRowDxfId="10" headerRowBorderDxfId="25" tableBorderDxfId="24" totalsRowBorderDxfId="23">
  <sortState xmlns:xlrd2="http://schemas.microsoft.com/office/spreadsheetml/2017/richdata2" ref="M3:Q35">
    <sortCondition descending="1" ref="P3:P34"/>
  </sortState>
  <tableColumns count="5">
    <tableColumn id="1" xr3:uid="{5D2785C1-BEF6-4176-8DE2-DA02A2D23616}" name="SKU" totalsRowLabel="TOTAL" dataDxfId="16" totalsRowDxfId="4"/>
    <tableColumn id="2" xr3:uid="{18002CCE-CB02-49A3-B687-07FE2957B71C}" name="Valor Unitário" totalsRowFunction="custom" dataDxfId="15" totalsRowDxfId="3" dataCellStyle="Moeda">
      <totalsRowFormula>SUM(Tabela3[Valor Unitário])</totalsRowFormula>
    </tableColumn>
    <tableColumn id="3" xr3:uid="{7E03E5F5-5E0E-4AA7-82E3-83DA4123C23A}" name="Consumo unitário por produto" totalsRowFunction="custom" dataDxfId="14" totalsRowDxfId="2" dataCellStyle="Vírgula">
      <totalsRowFormula>SUM(Tabela3[Consumo unitário por produto])</totalsRowFormula>
    </tableColumn>
    <tableColumn id="4" xr3:uid="{0D8C5C7C-F2E3-428A-B18C-1563FF4DC61F}" name="Valor total" totalsRowFunction="custom" dataDxfId="13" totalsRowDxfId="1">
      <calculatedColumnFormula>Tabela3[[#This Row],[Valor Unitário]]*Tabela3[[#This Row],[Consumo unitário por produto]]</calculatedColumnFormula>
      <totalsRowFormula>SUM(Tabela3[Valor total])</totalsRowFormula>
    </tableColumn>
    <tableColumn id="5" xr3:uid="{AAAD0BDD-AE6B-4209-838F-4168757CD7A9}" name="Porcentagem individual" totalsRowLabel="100%" dataDxfId="12" totalsRowDxfId="0">
      <calculatedColumnFormula>Tabela3[[#This Row],[Valor total]]/Tabela3[[#Totals],[Valor total]]</calculatedColumnFormula>
    </tableColumn>
  </tableColumns>
  <tableStyleInfo name="TableStyleMedium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C08AE7-DDBC-4E0C-B30E-5242AF822F8B}" name="Tabela1" displayName="Tabela1" ref="R2:S35" totalsRowShown="0" headerRowDxfId="6" dataDxfId="5" headerRowBorderDxfId="22" tableBorderDxfId="21" totalsRowBorderDxfId="20">
  <autoFilter ref="R2:S35" xr:uid="{45C08AE7-DDBC-4E0C-B30E-5242AF822F8B}"/>
  <tableColumns count="2">
    <tableColumn id="1" xr3:uid="{473414E5-6913-472A-A575-73AD0053B3E0}" name="Porcentagem Acumulada" dataDxfId="8"/>
    <tableColumn id="2" xr3:uid="{F166D334-6980-45BF-A03D-24D972F9C24E}" name="Classificação" dataDxfId="7">
      <calculatedColumnFormula>IF(Tabela1[[#This Row],[Porcentagem Acumulada]]&lt;=W3,"A",IF(Tabela1[[#This Row],[Porcentagem Acumulada]]&lt;=W4,"B","C"))</calculatedColumnFormula>
    </tableColumn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14F8D-24C2-425A-8B5A-C39FA2E7DEE4}">
  <dimension ref="A1:AO65"/>
  <sheetViews>
    <sheetView tabSelected="1" topLeftCell="K12" zoomScale="59" zoomScaleNormal="55" workbookViewId="0">
      <selection activeCell="M12" sqref="M12:S22"/>
    </sheetView>
  </sheetViews>
  <sheetFormatPr defaultRowHeight="15" x14ac:dyDescent="0.25"/>
  <cols>
    <col min="13" max="13" width="12.42578125" style="1" bestFit="1" customWidth="1"/>
    <col min="14" max="14" width="29.85546875" bestFit="1" customWidth="1"/>
    <col min="15" max="15" width="60.42578125" bestFit="1" customWidth="1"/>
    <col min="16" max="16" width="31.42578125" bestFit="1" customWidth="1"/>
    <col min="17" max="17" width="47.140625" customWidth="1"/>
    <col min="18" max="18" width="56.42578125" bestFit="1" customWidth="1"/>
    <col min="19" max="19" width="26.140625" customWidth="1"/>
    <col min="20" max="20" width="12.28515625" customWidth="1"/>
    <col min="23" max="23" width="13.28515625" bestFit="1" customWidth="1"/>
    <col min="24" max="24" width="18.140625" bestFit="1" customWidth="1"/>
    <col min="25" max="25" width="17.85546875" bestFit="1" customWidth="1"/>
  </cols>
  <sheetData>
    <row r="1" spans="1:41" ht="23.25" x14ac:dyDescent="0.3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2" t="s">
        <v>0</v>
      </c>
      <c r="N1" s="12"/>
      <c r="O1" s="12"/>
      <c r="P1" s="12"/>
      <c r="Q1" s="12"/>
      <c r="R1" s="12"/>
      <c r="S1" s="12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</row>
    <row r="2" spans="1:41" ht="39.75" x14ac:dyDescent="0.8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13" t="s">
        <v>1</v>
      </c>
      <c r="N2" s="13" t="s">
        <v>2</v>
      </c>
      <c r="O2" s="13" t="s">
        <v>3</v>
      </c>
      <c r="P2" s="14" t="s">
        <v>4</v>
      </c>
      <c r="Q2" s="13" t="s">
        <v>5</v>
      </c>
      <c r="R2" s="13" t="s">
        <v>6</v>
      </c>
      <c r="S2" s="13" t="s">
        <v>7</v>
      </c>
      <c r="T2" s="5"/>
      <c r="U2" s="3"/>
      <c r="V2" s="6" t="s">
        <v>8</v>
      </c>
      <c r="W2" s="6" t="s">
        <v>9</v>
      </c>
      <c r="X2" s="7" t="s">
        <v>10</v>
      </c>
      <c r="Y2" s="7" t="s">
        <v>11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</row>
    <row r="3" spans="1:41" ht="39.75" x14ac:dyDescent="0.8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14" t="s">
        <v>12</v>
      </c>
      <c r="N3" s="15">
        <v>1</v>
      </c>
      <c r="O3" s="16">
        <v>12000</v>
      </c>
      <c r="P3" s="17">
        <f>Tabela3[[#This Row],[Valor Unitário]]*Tabela3[[#This Row],[Consumo unitário por produto]]</f>
        <v>12000</v>
      </c>
      <c r="Q3" s="18">
        <f>Tabela3[[#This Row],[Valor total]]/Tabela3[[#Totals],[Valor total]]</f>
        <v>9.5484057623673929E-2</v>
      </c>
      <c r="R3" s="18">
        <f>Tabela3[[#This Row],[Porcentagem individual]]</f>
        <v>9.5484057623673929E-2</v>
      </c>
      <c r="S3" s="18" t="str">
        <f>IF(Tabela1[[#This Row],[Porcentagem Acumulada]]&lt;=W3,"A",IF(Tabela1[[#This Row],[Porcentagem Acumulada]]&lt;=W4,"B","C"))</f>
        <v>A</v>
      </c>
      <c r="T3" s="2"/>
      <c r="U3" s="3"/>
      <c r="V3" s="6" t="s">
        <v>13</v>
      </c>
      <c r="W3" s="8">
        <v>0.6</v>
      </c>
      <c r="X3" s="9">
        <f>COUNTIF($S$3:$S$34,V3)/COUNTA($S$3:$S$34)</f>
        <v>0.28125</v>
      </c>
      <c r="Y3" s="10">
        <f>SUMIF($S$3:$S$34,V3,Tabela3[Porcentagem individual])</f>
        <v>0.57920629354520603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</row>
    <row r="4" spans="1:41" ht="39.75" x14ac:dyDescent="0.8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14" t="s">
        <v>14</v>
      </c>
      <c r="N4" s="15">
        <v>123</v>
      </c>
      <c r="O4" s="16">
        <v>85</v>
      </c>
      <c r="P4" s="17">
        <f>Tabela3[[#This Row],[Valor Unitário]]*Tabela3[[#This Row],[Consumo unitário por produto]]</f>
        <v>10455</v>
      </c>
      <c r="Q4" s="18">
        <f>Tabela3[[#This Row],[Valor total]]/Tabela3[[#Totals],[Valor total]]</f>
        <v>8.3190485204625908E-2</v>
      </c>
      <c r="R4" s="18">
        <f>Tabela3[[#This Row],[Porcentagem individual]]+R3</f>
        <v>0.17867454282829984</v>
      </c>
      <c r="S4" s="18" t="str">
        <f>IF(Tabela1[[#This Row],[Porcentagem Acumulada]]&lt;=$W$3,"A",IF(Tabela1[[#This Row],[Porcentagem Acumulada]]&lt;=$W$4,"B","C"))</f>
        <v>A</v>
      </c>
      <c r="T4" s="2"/>
      <c r="U4" s="3"/>
      <c r="V4" s="6" t="s">
        <v>15</v>
      </c>
      <c r="W4" s="8">
        <v>0.95</v>
      </c>
      <c r="X4" s="9">
        <f t="shared" ref="X4:X5" si="0">COUNTIF($S$3:$S$34,V4)/COUNTA($S$3:$S$34)</f>
        <v>0.34375</v>
      </c>
      <c r="Y4" s="10">
        <f>SUMIF($S$3:$S$34,V4,Tabela3[Porcentagem individual])</f>
        <v>0.3594736059387264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</row>
    <row r="5" spans="1:41" ht="39.75" x14ac:dyDescent="0.8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4" t="s">
        <v>16</v>
      </c>
      <c r="N5" s="15">
        <v>19</v>
      </c>
      <c r="O5" s="16">
        <v>522</v>
      </c>
      <c r="P5" s="17">
        <f>Tabela3[[#This Row],[Valor Unitário]]*Tabela3[[#This Row],[Consumo unitário por produto]]</f>
        <v>9918</v>
      </c>
      <c r="Q5" s="18">
        <f>Tabela3[[#This Row],[Valor total]]/Tabela3[[#Totals],[Valor total]]</f>
        <v>7.8917573625966506E-2</v>
      </c>
      <c r="R5" s="18">
        <f>Tabela3[[#This Row],[Porcentagem individual]]+R4</f>
        <v>0.25759211645426633</v>
      </c>
      <c r="S5" s="18" t="str">
        <f>IF(Tabela1[[#This Row],[Porcentagem Acumulada]]&lt;=$W$3,"A",IF(Tabela1[[#This Row],[Porcentagem Acumulada]]&lt;=$W$4,"B","C"))</f>
        <v>A</v>
      </c>
      <c r="T5" s="2"/>
      <c r="U5" s="3"/>
      <c r="V5" s="6" t="s">
        <v>17</v>
      </c>
      <c r="W5" s="8">
        <v>1</v>
      </c>
      <c r="X5" s="9">
        <f t="shared" si="0"/>
        <v>0.375</v>
      </c>
      <c r="Y5" s="10">
        <f>SUMIF($S$3:$S$34,V5,Tabela3[Porcentagem individual])</f>
        <v>6.1320100516067455E-2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1:41" ht="39.75" x14ac:dyDescent="0.8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14" t="s">
        <v>18</v>
      </c>
      <c r="N6" s="15">
        <v>3950</v>
      </c>
      <c r="O6" s="16">
        <v>2</v>
      </c>
      <c r="P6" s="17">
        <f>Tabela3[[#This Row],[Valor Unitário]]*Tabela3[[#This Row],[Consumo unitário por produto]]</f>
        <v>7900</v>
      </c>
      <c r="Q6" s="18">
        <f>Tabela3[[#This Row],[Valor total]]/Tabela3[[#Totals],[Valor total]]</f>
        <v>6.2860337935585334E-2</v>
      </c>
      <c r="R6" s="18">
        <f>Tabela3[[#This Row],[Porcentagem individual]]+R5</f>
        <v>0.32045245438985165</v>
      </c>
      <c r="S6" s="18" t="str">
        <f>IF(Tabela1[[#This Row],[Porcentagem Acumulada]]&lt;=$W$3,"A",IF(Tabela1[[#This Row],[Porcentagem Acumulada]]&lt;=$W$4,"B","C"))</f>
        <v>A</v>
      </c>
      <c r="T6" s="2"/>
      <c r="U6" s="11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 spans="1:41" ht="39.75" x14ac:dyDescent="0.8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14" t="s">
        <v>19</v>
      </c>
      <c r="N7" s="15">
        <v>1450</v>
      </c>
      <c r="O7" s="16">
        <v>5</v>
      </c>
      <c r="P7" s="17">
        <f>Tabela3[[#This Row],[Valor Unitário]]*Tabela3[[#This Row],[Consumo unitário por produto]]</f>
        <v>7250</v>
      </c>
      <c r="Q7" s="18">
        <f>Tabela3[[#This Row],[Valor total]]/Tabela3[[#Totals],[Valor total]]</f>
        <v>5.7688284814302999E-2</v>
      </c>
      <c r="R7" s="18">
        <f>Tabela3[[#This Row],[Porcentagem individual]]+R6</f>
        <v>0.37814073920415464</v>
      </c>
      <c r="S7" s="18" t="str">
        <f>IF(Tabela1[[#This Row],[Porcentagem Acumulada]]&lt;=$W$3,"A",IF(Tabela1[[#This Row],[Porcentagem Acumulada]]&lt;=$W$4,"B","C"))</f>
        <v>A</v>
      </c>
      <c r="T7" s="2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</row>
    <row r="8" spans="1:41" ht="39.75" x14ac:dyDescent="0.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14" t="s">
        <v>20</v>
      </c>
      <c r="N8" s="15">
        <v>687</v>
      </c>
      <c r="O8" s="16">
        <v>10</v>
      </c>
      <c r="P8" s="17">
        <f>Tabela3[[#This Row],[Valor Unitário]]*Tabela3[[#This Row],[Consumo unitário por produto]]</f>
        <v>6870</v>
      </c>
      <c r="Q8" s="18">
        <f>Tabela3[[#This Row],[Valor total]]/Tabela3[[#Totals],[Valor total]]</f>
        <v>5.4664622989553324E-2</v>
      </c>
      <c r="R8" s="18">
        <f>Tabela3[[#This Row],[Porcentagem individual]]+R7</f>
        <v>0.43280536219370797</v>
      </c>
      <c r="S8" s="18" t="str">
        <f>IF(Tabela1[[#This Row],[Porcentagem Acumulada]]&lt;=$W$3,"A",IF(Tabela1[[#This Row],[Porcentagem Acumulada]]&lt;=$W$4,"B","C"))</f>
        <v>A</v>
      </c>
      <c r="T8" s="2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</row>
    <row r="9" spans="1:41" ht="39.75" x14ac:dyDescent="0.8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14" t="s">
        <v>21</v>
      </c>
      <c r="N9" s="15">
        <v>4.25</v>
      </c>
      <c r="O9" s="16">
        <v>1468</v>
      </c>
      <c r="P9" s="17">
        <f>Tabela3[[#This Row],[Valor Unitário]]*Tabela3[[#This Row],[Consumo unitário por produto]]</f>
        <v>6239</v>
      </c>
      <c r="Q9" s="18">
        <f>Tabela3[[#This Row],[Valor total]]/Tabela3[[#Totals],[Valor total]]</f>
        <v>4.9643752959508472E-2</v>
      </c>
      <c r="R9" s="18">
        <f>Tabela3[[#This Row],[Porcentagem individual]]+R8</f>
        <v>0.48244911515321642</v>
      </c>
      <c r="S9" s="18" t="str">
        <f>IF(Tabela1[[#This Row],[Porcentagem Acumulada]]&lt;=$W$3,"A",IF(Tabela1[[#This Row],[Porcentagem Acumulada]]&lt;=$W$4,"B","C"))</f>
        <v>A</v>
      </c>
      <c r="T9" s="2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</row>
    <row r="10" spans="1:41" ht="39.75" x14ac:dyDescent="0.8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14" t="s">
        <v>22</v>
      </c>
      <c r="N10" s="15">
        <v>1540</v>
      </c>
      <c r="O10" s="16">
        <v>4</v>
      </c>
      <c r="P10" s="17">
        <f>Tabela3[[#This Row],[Valor Unitário]]*Tabela3[[#This Row],[Consumo unitário por produto]]</f>
        <v>6160</v>
      </c>
      <c r="Q10" s="18">
        <f>Tabela3[[#This Row],[Valor total]]/Tabela3[[#Totals],[Valor total]]</f>
        <v>4.9015149580152614E-2</v>
      </c>
      <c r="R10" s="18">
        <f>Tabela3[[#This Row],[Porcentagem individual]]+R9</f>
        <v>0.53146426473336905</v>
      </c>
      <c r="S10" s="18" t="str">
        <f>IF(Tabela1[[#This Row],[Porcentagem Acumulada]]&lt;=$W$3,"A",IF(Tabela1[[#This Row],[Porcentagem Acumulada]]&lt;=$W$4,"B","C"))</f>
        <v>A</v>
      </c>
      <c r="T10" s="2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</row>
    <row r="11" spans="1:41" ht="39.75" x14ac:dyDescent="0.8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14" t="s">
        <v>23</v>
      </c>
      <c r="N11" s="15">
        <v>1200</v>
      </c>
      <c r="O11" s="16">
        <v>5</v>
      </c>
      <c r="P11" s="17">
        <f>Tabela3[[#This Row],[Valor Unitário]]*Tabela3[[#This Row],[Consumo unitário por produto]]</f>
        <v>6000</v>
      </c>
      <c r="Q11" s="18">
        <f>Tabela3[[#This Row],[Valor total]]/Tabela3[[#Totals],[Valor total]]</f>
        <v>4.7742028811836965E-2</v>
      </c>
      <c r="R11" s="18">
        <f>Tabela3[[#This Row],[Porcentagem individual]]+R10</f>
        <v>0.57920629354520603</v>
      </c>
      <c r="S11" s="18" t="str">
        <f>IF(Tabela1[[#This Row],[Porcentagem Acumulada]]&lt;=$W$3,"A",IF(Tabela1[[#This Row],[Porcentagem Acumulada]]&lt;=$W$4,"B","C"))</f>
        <v>A</v>
      </c>
      <c r="T11" s="2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</row>
    <row r="12" spans="1:41" ht="39.75" x14ac:dyDescent="0.8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14" t="s">
        <v>24</v>
      </c>
      <c r="N12" s="15">
        <v>2.2000000000000002</v>
      </c>
      <c r="O12" s="16">
        <v>2500</v>
      </c>
      <c r="P12" s="17">
        <f>Tabela3[[#This Row],[Valor Unitário]]*Tabela3[[#This Row],[Consumo unitário por produto]]</f>
        <v>5500</v>
      </c>
      <c r="Q12" s="18">
        <f>Tabela3[[#This Row],[Valor total]]/Tabela3[[#Totals],[Valor total]]</f>
        <v>4.3763526410850552E-2</v>
      </c>
      <c r="R12" s="18">
        <f>Tabela3[[#This Row],[Porcentagem individual]]+R11</f>
        <v>0.6229698199560566</v>
      </c>
      <c r="S12" s="18" t="str">
        <f>IF(Tabela1[[#This Row],[Porcentagem Acumulada]]&lt;=$W$3,"A",IF(Tabela1[[#This Row],[Porcentagem Acumulada]]&lt;=$W$4,"B","C"))</f>
        <v>B</v>
      </c>
      <c r="T12" s="2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</row>
    <row r="13" spans="1:41" ht="39.75" x14ac:dyDescent="0.8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14" t="s">
        <v>25</v>
      </c>
      <c r="N13" s="15">
        <v>158</v>
      </c>
      <c r="O13" s="16">
        <v>32</v>
      </c>
      <c r="P13" s="17">
        <f>Tabela3[[#This Row],[Valor Unitário]]*Tabela3[[#This Row],[Consumo unitário por produto]]</f>
        <v>5056</v>
      </c>
      <c r="Q13" s="18">
        <f>Tabela3[[#This Row],[Valor total]]/Tabela3[[#Totals],[Valor total]]</f>
        <v>4.0230616278774618E-2</v>
      </c>
      <c r="R13" s="18">
        <f>Tabela3[[#This Row],[Porcentagem individual]]+R12</f>
        <v>0.66320043623483127</v>
      </c>
      <c r="S13" s="18" t="str">
        <f>IF(Tabela1[[#This Row],[Porcentagem Acumulada]]&lt;=$W$3,"A",IF(Tabela1[[#This Row],[Porcentagem Acumulada]]&lt;=$W$4,"B","C"))</f>
        <v>B</v>
      </c>
      <c r="T13" s="2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</row>
    <row r="14" spans="1:41" ht="39.75" x14ac:dyDescent="0.8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14" t="s">
        <v>26</v>
      </c>
      <c r="N14" s="15">
        <v>12</v>
      </c>
      <c r="O14" s="16">
        <v>410</v>
      </c>
      <c r="P14" s="17">
        <f>Tabela3[[#This Row],[Valor Unitário]]*Tabela3[[#This Row],[Consumo unitário por produto]]</f>
        <v>4920</v>
      </c>
      <c r="Q14" s="18">
        <f>Tabela3[[#This Row],[Valor total]]/Tabela3[[#Totals],[Valor total]]</f>
        <v>3.9148463625706315E-2</v>
      </c>
      <c r="R14" s="18">
        <f>Tabela3[[#This Row],[Porcentagem individual]]+R13</f>
        <v>0.70234889986053761</v>
      </c>
      <c r="S14" s="18" t="str">
        <f>IF(Tabela1[[#This Row],[Porcentagem Acumulada]]&lt;=$W$3,"A",IF(Tabela1[[#This Row],[Porcentagem Acumulada]]&lt;=$W$4,"B","C"))</f>
        <v>B</v>
      </c>
      <c r="T14" s="2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</row>
    <row r="15" spans="1:41" ht="39.75" x14ac:dyDescent="0.8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14" t="s">
        <v>27</v>
      </c>
      <c r="N15" s="15">
        <v>128</v>
      </c>
      <c r="O15" s="16">
        <v>35</v>
      </c>
      <c r="P15" s="17">
        <f>Tabela3[[#This Row],[Valor Unitário]]*Tabela3[[#This Row],[Consumo unitário por produto]]</f>
        <v>4480</v>
      </c>
      <c r="Q15" s="18">
        <f>Tabela3[[#This Row],[Valor total]]/Tabela3[[#Totals],[Valor total]]</f>
        <v>3.5647381512838264E-2</v>
      </c>
      <c r="R15" s="18">
        <f>Tabela3[[#This Row],[Porcentagem individual]]+R14</f>
        <v>0.73799628137337592</v>
      </c>
      <c r="S15" s="18" t="str">
        <f>IF(Tabela1[[#This Row],[Porcentagem Acumulada]]&lt;=$W$3,"A",IF(Tabela1[[#This Row],[Porcentagem Acumulada]]&lt;=$W$4,"B","C"))</f>
        <v>B</v>
      </c>
      <c r="T15" s="2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</row>
    <row r="16" spans="1:41" ht="39.75" x14ac:dyDescent="0.8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14" t="s">
        <v>28</v>
      </c>
      <c r="N16" s="15">
        <v>45</v>
      </c>
      <c r="O16" s="16">
        <v>98</v>
      </c>
      <c r="P16" s="17">
        <f>Tabela3[[#This Row],[Valor Unitário]]*Tabela3[[#This Row],[Consumo unitário por produto]]</f>
        <v>4410</v>
      </c>
      <c r="Q16" s="18">
        <f>Tabela3[[#This Row],[Valor total]]/Tabela3[[#Totals],[Valor total]]</f>
        <v>3.5090391176700167E-2</v>
      </c>
      <c r="R16" s="18">
        <f>Tabela3[[#This Row],[Porcentagem individual]]+R15</f>
        <v>0.77308667255007613</v>
      </c>
      <c r="S16" s="18" t="str">
        <f>IF(Tabela1[[#This Row],[Porcentagem Acumulada]]&lt;=$W$3,"A",IF(Tabela1[[#This Row],[Porcentagem Acumulada]]&lt;=$W$4,"B","C"))</f>
        <v>B</v>
      </c>
      <c r="T16" s="2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</row>
    <row r="17" spans="1:41" ht="39.75" x14ac:dyDescent="0.8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14" t="s">
        <v>29</v>
      </c>
      <c r="N17" s="15">
        <v>350</v>
      </c>
      <c r="O17" s="16">
        <v>12</v>
      </c>
      <c r="P17" s="17">
        <f>Tabela3[[#This Row],[Valor Unitário]]*Tabela3[[#This Row],[Consumo unitário por produto]]</f>
        <v>4200</v>
      </c>
      <c r="Q17" s="18">
        <f>Tabela3[[#This Row],[Valor total]]/Tabela3[[#Totals],[Valor total]]</f>
        <v>3.3419420168285877E-2</v>
      </c>
      <c r="R17" s="18">
        <f>Tabela3[[#This Row],[Porcentagem individual]]+R16</f>
        <v>0.80650609271836204</v>
      </c>
      <c r="S17" s="18" t="str">
        <f>IF(Tabela1[[#This Row],[Porcentagem Acumulada]]&lt;=$W$3,"A",IF(Tabela1[[#This Row],[Porcentagem Acumulada]]&lt;=$W$4,"B","C"))</f>
        <v>B</v>
      </c>
      <c r="T17" s="2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</row>
    <row r="18" spans="1:41" ht="39.75" x14ac:dyDescent="0.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14" t="s">
        <v>30</v>
      </c>
      <c r="N18" s="15">
        <v>51</v>
      </c>
      <c r="O18" s="16">
        <v>75</v>
      </c>
      <c r="P18" s="17">
        <f>Tabela3[[#This Row],[Valor Unitário]]*Tabela3[[#This Row],[Consumo unitário por produto]]</f>
        <v>3825</v>
      </c>
      <c r="Q18" s="18">
        <f>Tabela3[[#This Row],[Valor total]]/Tabela3[[#Totals],[Valor total]]</f>
        <v>3.0435543367546065E-2</v>
      </c>
      <c r="R18" s="18">
        <f>Tabela3[[#This Row],[Porcentagem individual]]+R17</f>
        <v>0.8369416360859081</v>
      </c>
      <c r="S18" s="18" t="str">
        <f>IF(Tabela1[[#This Row],[Porcentagem Acumulada]]&lt;=$W$3,"A",IF(Tabela1[[#This Row],[Porcentagem Acumulada]]&lt;=$W$4,"B","C"))</f>
        <v>B</v>
      </c>
      <c r="T18" s="2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</row>
    <row r="19" spans="1:41" ht="39.75" x14ac:dyDescent="0.8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14" t="s">
        <v>31</v>
      </c>
      <c r="N19" s="15">
        <v>2.25</v>
      </c>
      <c r="O19" s="16">
        <v>1600</v>
      </c>
      <c r="P19" s="17">
        <f>Tabela3[[#This Row],[Valor Unitário]]*Tabela3[[#This Row],[Consumo unitário por produto]]</f>
        <v>3600</v>
      </c>
      <c r="Q19" s="18">
        <f>Tabela3[[#This Row],[Valor total]]/Tabela3[[#Totals],[Valor total]]</f>
        <v>2.8645217287102179E-2</v>
      </c>
      <c r="R19" s="18">
        <f>Tabela3[[#This Row],[Porcentagem individual]]+R18</f>
        <v>0.86558685337301033</v>
      </c>
      <c r="S19" s="18" t="str">
        <f>IF(Tabela1[[#This Row],[Porcentagem Acumulada]]&lt;=$W$3,"A",IF(Tabela1[[#This Row],[Porcentagem Acumulada]]&lt;=$W$4,"B","C"))</f>
        <v>B</v>
      </c>
      <c r="T19" s="2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</row>
    <row r="20" spans="1:41" ht="39.75" x14ac:dyDescent="0.8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14" t="s">
        <v>32</v>
      </c>
      <c r="N20" s="15">
        <v>270</v>
      </c>
      <c r="O20" s="16">
        <v>12</v>
      </c>
      <c r="P20" s="17">
        <f>Tabela3[[#This Row],[Valor Unitário]]*Tabela3[[#This Row],[Consumo unitário por produto]]</f>
        <v>3240</v>
      </c>
      <c r="Q20" s="18">
        <f>Tabela3[[#This Row],[Valor total]]/Tabela3[[#Totals],[Valor total]]</f>
        <v>2.578069555839196E-2</v>
      </c>
      <c r="R20" s="18">
        <f>Tabela3[[#This Row],[Porcentagem individual]]+R19</f>
        <v>0.89136754893140224</v>
      </c>
      <c r="S20" s="18" t="str">
        <f>IF(Tabela1[[#This Row],[Porcentagem Acumulada]]&lt;=$W$3,"A",IF(Tabela1[[#This Row],[Porcentagem Acumulada]]&lt;=$W$4,"B","C"))</f>
        <v>B</v>
      </c>
      <c r="T20" s="2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</row>
    <row r="21" spans="1:41" ht="39.75" x14ac:dyDescent="0.8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14" t="s">
        <v>33</v>
      </c>
      <c r="N21" s="15">
        <v>0.12</v>
      </c>
      <c r="O21" s="16">
        <v>25000</v>
      </c>
      <c r="P21" s="17">
        <f>Tabela3[[#This Row],[Valor Unitário]]*Tabela3[[#This Row],[Consumo unitário por produto]]</f>
        <v>3000</v>
      </c>
      <c r="Q21" s="18">
        <f>Tabela3[[#This Row],[Valor total]]/Tabela3[[#Totals],[Valor total]]</f>
        <v>2.3871014405918482E-2</v>
      </c>
      <c r="R21" s="18">
        <f>Tabela3[[#This Row],[Porcentagem individual]]+R20</f>
        <v>0.91523856333732068</v>
      </c>
      <c r="S21" s="18" t="str">
        <f>IF(Tabela1[[#This Row],[Porcentagem Acumulada]]&lt;=$W$3,"A",IF(Tabela1[[#This Row],[Porcentagem Acumulada]]&lt;=$W$4,"B","C"))</f>
        <v>B</v>
      </c>
      <c r="T21" s="2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</row>
    <row r="22" spans="1:41" ht="39.75" x14ac:dyDescent="0.8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14" t="s">
        <v>34</v>
      </c>
      <c r="N22" s="15">
        <v>491</v>
      </c>
      <c r="O22" s="16">
        <v>6</v>
      </c>
      <c r="P22" s="17">
        <f>Tabela3[[#This Row],[Valor Unitário]]*Tabela3[[#This Row],[Consumo unitário por produto]]</f>
        <v>2946</v>
      </c>
      <c r="Q22" s="18">
        <f>Tabela3[[#This Row],[Valor total]]/Tabela3[[#Totals],[Valor total]]</f>
        <v>2.3441336146611948E-2</v>
      </c>
      <c r="R22" s="18">
        <f>Tabela3[[#This Row],[Porcentagem individual]]+R21</f>
        <v>0.9386798994839326</v>
      </c>
      <c r="S22" s="18" t="str">
        <f>IF(Tabela1[[#This Row],[Porcentagem Acumulada]]&lt;=$W$3,"A",IF(Tabela1[[#This Row],[Porcentagem Acumulada]]&lt;=$W$4,"B","C"))</f>
        <v>B</v>
      </c>
      <c r="T22" s="2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</row>
    <row r="23" spans="1:41" ht="39.75" x14ac:dyDescent="0.8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14" t="s">
        <v>35</v>
      </c>
      <c r="N23" s="15">
        <v>0.5</v>
      </c>
      <c r="O23" s="16">
        <v>4000</v>
      </c>
      <c r="P23" s="17">
        <f>Tabela3[[#This Row],[Valor Unitário]]*Tabela3[[#This Row],[Consumo unitário por produto]]</f>
        <v>2000</v>
      </c>
      <c r="Q23" s="18">
        <f>Tabela3[[#This Row],[Valor total]]/Tabela3[[#Totals],[Valor total]]</f>
        <v>1.5914009603945654E-2</v>
      </c>
      <c r="R23" s="18">
        <f>Tabela3[[#This Row],[Porcentagem individual]]+R22</f>
        <v>0.95459390908787822</v>
      </c>
      <c r="S23" s="18" t="str">
        <f>IF(Tabela1[[#This Row],[Porcentagem Acumulada]]&lt;=$W$3,"A",IF(Tabela1[[#This Row],[Porcentagem Acumulada]]&lt;=$W$4,"B","C"))</f>
        <v>C</v>
      </c>
      <c r="T23" s="2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</row>
    <row r="24" spans="1:41" ht="39.75" x14ac:dyDescent="0.8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14" t="s">
        <v>36</v>
      </c>
      <c r="N24" s="15">
        <v>5.3</v>
      </c>
      <c r="O24" s="16">
        <v>330</v>
      </c>
      <c r="P24" s="17">
        <f>Tabela3[[#This Row],[Valor Unitário]]*Tabela3[[#This Row],[Consumo unitário por produto]]</f>
        <v>1749</v>
      </c>
      <c r="Q24" s="18">
        <f>Tabela3[[#This Row],[Valor total]]/Tabela3[[#Totals],[Valor total]]</f>
        <v>1.3916801398650475E-2</v>
      </c>
      <c r="R24" s="18">
        <f>Tabela3[[#This Row],[Porcentagem individual]]+R23</f>
        <v>0.9685107104865287</v>
      </c>
      <c r="S24" s="18" t="str">
        <f>IF(Tabela1[[#This Row],[Porcentagem Acumulada]]&lt;=$W$3,"A",IF(Tabela1[[#This Row],[Porcentagem Acumulada]]&lt;=$W$4,"B","C"))</f>
        <v>C</v>
      </c>
      <c r="T24" s="2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</row>
    <row r="25" spans="1:41" ht="39.75" x14ac:dyDescent="0.8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14" t="s">
        <v>37</v>
      </c>
      <c r="N25" s="15">
        <v>8.5</v>
      </c>
      <c r="O25" s="16">
        <v>124</v>
      </c>
      <c r="P25" s="17">
        <f>Tabela3[[#This Row],[Valor Unitário]]*Tabela3[[#This Row],[Consumo unitário por produto]]</f>
        <v>1054</v>
      </c>
      <c r="Q25" s="18">
        <f>Tabela3[[#This Row],[Valor total]]/Tabela3[[#Totals],[Valor total]]</f>
        <v>8.3866830612793607E-3</v>
      </c>
      <c r="R25" s="18">
        <f>Tabela3[[#This Row],[Porcentagem individual]]+R24</f>
        <v>0.97689739354780802</v>
      </c>
      <c r="S25" s="18" t="str">
        <f>IF(Tabela1[[#This Row],[Porcentagem Acumulada]]&lt;=$W$3,"A",IF(Tabela1[[#This Row],[Porcentagem Acumulada]]&lt;=$W$4,"B","C"))</f>
        <v>C</v>
      </c>
      <c r="T25" s="2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</row>
    <row r="26" spans="1:41" ht="39.75" x14ac:dyDescent="0.8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14" t="s">
        <v>38</v>
      </c>
      <c r="N26" s="15">
        <v>0.25</v>
      </c>
      <c r="O26" s="16">
        <v>3500</v>
      </c>
      <c r="P26" s="17">
        <f>Tabela3[[#This Row],[Valor Unitário]]*Tabela3[[#This Row],[Consumo unitário por produto]]</f>
        <v>875</v>
      </c>
      <c r="Q26" s="18">
        <f>Tabela3[[#This Row],[Valor total]]/Tabela3[[#Totals],[Valor total]]</f>
        <v>6.9623792017262237E-3</v>
      </c>
      <c r="R26" s="18">
        <f>Tabela3[[#This Row],[Porcentagem individual]]+R25</f>
        <v>0.98385977274953429</v>
      </c>
      <c r="S26" s="18" t="str">
        <f>IF(Tabela1[[#This Row],[Porcentagem Acumulada]]&lt;=$W$3,"A",IF(Tabela1[[#This Row],[Porcentagem Acumulada]]&lt;=$W$4,"B","C"))</f>
        <v>C</v>
      </c>
      <c r="T26" s="2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</row>
    <row r="27" spans="1:41" ht="39.75" x14ac:dyDescent="0.8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14" t="s">
        <v>39</v>
      </c>
      <c r="N27" s="15">
        <v>1.25</v>
      </c>
      <c r="O27" s="16">
        <v>440</v>
      </c>
      <c r="P27" s="17">
        <f>Tabela3[[#This Row],[Valor Unitário]]*Tabela3[[#This Row],[Consumo unitário por produto]]</f>
        <v>550</v>
      </c>
      <c r="Q27" s="18">
        <f>Tabela3[[#This Row],[Valor total]]/Tabela3[[#Totals],[Valor total]]</f>
        <v>4.3763526410850549E-3</v>
      </c>
      <c r="R27" s="18">
        <f>Tabela3[[#This Row],[Porcentagem individual]]+R26</f>
        <v>0.98823612539061934</v>
      </c>
      <c r="S27" s="18" t="str">
        <f>IF(Tabela1[[#This Row],[Porcentagem Acumulada]]&lt;=$W$3,"A",IF(Tabela1[[#This Row],[Porcentagem Acumulada]]&lt;=$W$4,"B","C"))</f>
        <v>C</v>
      </c>
      <c r="T27" s="2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</row>
    <row r="28" spans="1:41" ht="39.75" x14ac:dyDescent="0.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14" t="s">
        <v>40</v>
      </c>
      <c r="N28" s="15">
        <v>0.75</v>
      </c>
      <c r="O28" s="16">
        <v>624</v>
      </c>
      <c r="P28" s="17">
        <f>Tabela3[[#This Row],[Valor Unitário]]*Tabela3[[#This Row],[Consumo unitário por produto]]</f>
        <v>468</v>
      </c>
      <c r="Q28" s="18">
        <f>Tabela3[[#This Row],[Valor total]]/Tabela3[[#Totals],[Valor total]]</f>
        <v>3.7238782473232833E-3</v>
      </c>
      <c r="R28" s="18">
        <f>Tabela3[[#This Row],[Porcentagem individual]]+R27</f>
        <v>0.99196000363794257</v>
      </c>
      <c r="S28" s="18" t="str">
        <f>IF(Tabela1[[#This Row],[Porcentagem Acumulada]]&lt;=$W$3,"A",IF(Tabela1[[#This Row],[Porcentagem Acumulada]]&lt;=$W$4,"B","C"))</f>
        <v>C</v>
      </c>
      <c r="T28" s="2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</row>
    <row r="29" spans="1:41" ht="39.75" x14ac:dyDescent="0.8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14" t="s">
        <v>41</v>
      </c>
      <c r="N29" s="15">
        <v>15.66</v>
      </c>
      <c r="O29" s="16">
        <v>25</v>
      </c>
      <c r="P29" s="17">
        <f>Tabela3[[#This Row],[Valor Unitário]]*Tabela3[[#This Row],[Consumo unitário por produto]]</f>
        <v>391.5</v>
      </c>
      <c r="Q29" s="18">
        <f>Tabela3[[#This Row],[Valor total]]/Tabela3[[#Totals],[Valor total]]</f>
        <v>3.115167379972362E-3</v>
      </c>
      <c r="R29" s="18">
        <f>Tabela3[[#This Row],[Porcentagem individual]]+R28</f>
        <v>0.99507517101791498</v>
      </c>
      <c r="S29" s="18" t="str">
        <f>IF(Tabela1[[#This Row],[Porcentagem Acumulada]]&lt;=$W$3,"A",IF(Tabela1[[#This Row],[Porcentagem Acumulada]]&lt;=$W$4,"B","C"))</f>
        <v>C</v>
      </c>
      <c r="T29" s="2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</row>
    <row r="30" spans="1:41" ht="39.75" x14ac:dyDescent="0.8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14" t="s">
        <v>42</v>
      </c>
      <c r="N30" s="15">
        <v>26</v>
      </c>
      <c r="O30" s="16">
        <v>10</v>
      </c>
      <c r="P30" s="17">
        <f>Tabela3[[#This Row],[Valor Unitário]]*Tabela3[[#This Row],[Consumo unitário por produto]]</f>
        <v>260</v>
      </c>
      <c r="Q30" s="18">
        <f>Tabela3[[#This Row],[Valor total]]/Tabela3[[#Totals],[Valor total]]</f>
        <v>2.0688212485129353E-3</v>
      </c>
      <c r="R30" s="18">
        <f>Tabela3[[#This Row],[Porcentagem individual]]+R29</f>
        <v>0.99714399226642791</v>
      </c>
      <c r="S30" s="18" t="str">
        <f>IF(Tabela1[[#This Row],[Porcentagem Acumulada]]&lt;=$W$3,"A",IF(Tabela1[[#This Row],[Porcentagem Acumulada]]&lt;=$W$4,"B","C"))</f>
        <v>C</v>
      </c>
      <c r="T30" s="2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</row>
    <row r="31" spans="1:41" ht="39.75" x14ac:dyDescent="0.8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14" t="s">
        <v>43</v>
      </c>
      <c r="N31" s="15">
        <v>15.41</v>
      </c>
      <c r="O31" s="16">
        <v>13</v>
      </c>
      <c r="P31" s="17">
        <f>Tabela3[[#This Row],[Valor Unitário]]*Tabela3[[#This Row],[Consumo unitário por produto]]</f>
        <v>200.33</v>
      </c>
      <c r="Q31" s="18">
        <f>Tabela3[[#This Row],[Valor total]]/Tabela3[[#Totals],[Valor total]]</f>
        <v>1.5940267719792166E-3</v>
      </c>
      <c r="R31" s="18">
        <f>Tabela3[[#This Row],[Porcentagem individual]]+R30</f>
        <v>0.99873801903840709</v>
      </c>
      <c r="S31" s="18" t="str">
        <f>IF(Tabela1[[#This Row],[Porcentagem Acumulada]]&lt;=$W$3,"A",IF(Tabela1[[#This Row],[Porcentagem Acumulada]]&lt;=$W$4,"B","C"))</f>
        <v>C</v>
      </c>
      <c r="T31" s="2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</row>
    <row r="32" spans="1:41" ht="39.75" x14ac:dyDescent="0.8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14" t="s">
        <v>44</v>
      </c>
      <c r="N32" s="15">
        <v>0.32</v>
      </c>
      <c r="O32" s="16">
        <v>300</v>
      </c>
      <c r="P32" s="17">
        <f>Tabela3[[#This Row],[Valor Unitário]]*Tabela3[[#This Row],[Consumo unitário por produto]]</f>
        <v>96</v>
      </c>
      <c r="Q32" s="18">
        <f>Tabela3[[#This Row],[Valor total]]/Tabela3[[#Totals],[Valor total]]</f>
        <v>7.6387246098939148E-4</v>
      </c>
      <c r="R32" s="18">
        <f>Tabela3[[#This Row],[Porcentagem individual]]+R31</f>
        <v>0.9995018914993965</v>
      </c>
      <c r="S32" s="18" t="str">
        <f>IF(Tabela1[[#This Row],[Porcentagem Acumulada]]&lt;=$W$3,"A",IF(Tabela1[[#This Row],[Porcentagem Acumulada]]&lt;=$W$4,"B","C"))</f>
        <v>C</v>
      </c>
      <c r="T32" s="2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</row>
    <row r="33" spans="1:41" ht="39.75" x14ac:dyDescent="0.8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14" t="s">
        <v>45</v>
      </c>
      <c r="N33" s="15">
        <v>9.41</v>
      </c>
      <c r="O33" s="16">
        <v>6</v>
      </c>
      <c r="P33" s="17">
        <f>Tabela3[[#This Row],[Valor Unitário]]*Tabela3[[#This Row],[Consumo unitário por produto]]</f>
        <v>56.46</v>
      </c>
      <c r="Q33" s="18">
        <f>Tabela3[[#This Row],[Valor total]]/Tabela3[[#Totals],[Valor total]]</f>
        <v>4.4925249111938586E-4</v>
      </c>
      <c r="R33" s="19">
        <f>Tabela3[[#This Row],[Porcentagem individual]]+R32</f>
        <v>0.99995114399051588</v>
      </c>
      <c r="S33" s="18" t="str">
        <f>IF(Tabela1[[#This Row],[Porcentagem Acumulada]]&lt;=$W$3,"A",IF(Tabela1[[#This Row],[Porcentagem Acumulada]]&lt;=$W$4,"B","C"))</f>
        <v>C</v>
      </c>
      <c r="T33" s="2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</row>
    <row r="34" spans="1:41" ht="39.75" x14ac:dyDescent="0.8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14" t="s">
        <v>46</v>
      </c>
      <c r="N34" s="15">
        <v>6.14</v>
      </c>
      <c r="O34" s="16">
        <v>1</v>
      </c>
      <c r="P34" s="17">
        <f>Tabela3[[#This Row],[Valor Unitário]]*Tabela3[[#This Row],[Consumo unitário por produto]]</f>
        <v>6.14</v>
      </c>
      <c r="Q34" s="19">
        <f>Tabela3[[#This Row],[Valor total]]/Tabela3[[#Totals],[Valor total]]</f>
        <v>4.8856009484113156E-5</v>
      </c>
      <c r="R34" s="18">
        <f>Tabela3[[#This Row],[Porcentagem individual]]+R33</f>
        <v>1</v>
      </c>
      <c r="S34" s="18" t="str">
        <f>IF(Tabela1[[#This Row],[Porcentagem Acumulada]]&lt;=$W$3,"A",IF(Tabela1[[#This Row],[Porcentagem Acumulada]]&lt;=$W$4,"B","C"))</f>
        <v>C</v>
      </c>
      <c r="T34" s="2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</row>
    <row r="35" spans="1:41" ht="39.75" x14ac:dyDescent="0.8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20" t="s">
        <v>47</v>
      </c>
      <c r="N35" s="21">
        <f>SUM(Tabela3[Valor Unitário])</f>
        <v>10573.31</v>
      </c>
      <c r="O35" s="22">
        <f>SUM(Tabela3[Consumo unitário por produto])</f>
        <v>53254</v>
      </c>
      <c r="P35" s="21">
        <f>SUM(Tabela3[Valor total])</f>
        <v>125675.43000000001</v>
      </c>
      <c r="Q35" s="23" t="s">
        <v>48</v>
      </c>
      <c r="R35" s="20"/>
      <c r="S35" s="24"/>
      <c r="T35" s="2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</row>
    <row r="36" spans="1:4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4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</row>
    <row r="37" spans="1:4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4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</row>
    <row r="38" spans="1:4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4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</row>
    <row r="39" spans="1:4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</row>
    <row r="40" spans="1:4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</row>
    <row r="41" spans="1:4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</row>
    <row r="42" spans="1:4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</row>
    <row r="43" spans="1:4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</row>
    <row r="44" spans="1:4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</row>
    <row r="45" spans="1:4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</row>
    <row r="46" spans="1:4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</row>
    <row r="47" spans="1:4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</row>
    <row r="48" spans="1:4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</row>
    <row r="49" spans="1:4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</row>
    <row r="50" spans="1:4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</row>
    <row r="51" spans="1:4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</row>
    <row r="52" spans="1:4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</row>
    <row r="53" spans="1:4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</row>
    <row r="54" spans="1:4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</row>
    <row r="55" spans="1:4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</row>
    <row r="56" spans="1:4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</row>
    <row r="57" spans="1:4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</row>
    <row r="58" spans="1:4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</row>
    <row r="59" spans="1:4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</row>
    <row r="60" spans="1:41" x14ac:dyDescent="0.25">
      <c r="L60" s="3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</row>
    <row r="61" spans="1:41" x14ac:dyDescent="0.25">
      <c r="L61" s="3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</row>
    <row r="62" spans="1:41" x14ac:dyDescent="0.25">
      <c r="L62" s="3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</row>
    <row r="63" spans="1:41" x14ac:dyDescent="0.25">
      <c r="L63" s="3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</row>
    <row r="64" spans="1:41" x14ac:dyDescent="0.25">
      <c r="L64" s="3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</row>
    <row r="65" spans="12:41" x14ac:dyDescent="0.25">
      <c r="L65" s="3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</row>
  </sheetData>
  <mergeCells count="1">
    <mergeCell ref="M1:S1"/>
  </mergeCells>
  <phoneticPr fontId="2" type="noConversion"/>
  <conditionalFormatting sqref="S3:T34">
    <cfRule type="cellIs" dxfId="19" priority="1" operator="equal">
      <formula>"C"</formula>
    </cfRule>
    <cfRule type="cellIs" dxfId="18" priority="2" operator="equal">
      <formula>"B"</formula>
    </cfRule>
    <cfRule type="cellIs" dxfId="17" priority="3" operator="equal">
      <formula>"A"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ignoredErrors>
    <ignoredError sqref="S4:S5 S6:S34" calculatedColumn="1"/>
  </ignoredErrors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2B7C9-2A0B-4B6E-97C8-EEE9E3EEDEA2}">
  <dimension ref="A1"/>
  <sheetViews>
    <sheetView workbookViewId="0">
      <selection activeCell="J10" sqref="J10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a3232cb-6f32-4983-8d37-17939f7d051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7875B5D9706F4CAC5C151BCEDCD420" ma:contentTypeVersion="13" ma:contentTypeDescription="Create a new document." ma:contentTypeScope="" ma:versionID="80d442b1c96ca7d36844c872499ae8b8">
  <xsd:schema xmlns:xsd="http://www.w3.org/2001/XMLSchema" xmlns:xs="http://www.w3.org/2001/XMLSchema" xmlns:p="http://schemas.microsoft.com/office/2006/metadata/properties" xmlns:ns3="5a3232cb-6f32-4983-8d37-17939f7d0510" xmlns:ns4="c349b57d-8ace-45ba-9547-63e06337a11c" targetNamespace="http://schemas.microsoft.com/office/2006/metadata/properties" ma:root="true" ma:fieldsID="a263a21708382ded683d7f31d164926d" ns3:_="" ns4:_="">
    <xsd:import namespace="5a3232cb-6f32-4983-8d37-17939f7d0510"/>
    <xsd:import namespace="c349b57d-8ace-45ba-9547-63e06337a11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3232cb-6f32-4983-8d37-17939f7d05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49b57d-8ace-45ba-9547-63e06337a11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BA429AE-38A0-40BC-8B41-DD1FD4733182}">
  <ds:schemaRefs>
    <ds:schemaRef ds:uri="http://purl.org/dc/terms/"/>
    <ds:schemaRef ds:uri="http://purl.org/dc/elements/1.1/"/>
    <ds:schemaRef ds:uri="c349b57d-8ace-45ba-9547-63e06337a11c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5a3232cb-6f32-4983-8d37-17939f7d0510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0106F65-3FB6-47FB-8E0F-862FFA2A09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3232cb-6f32-4983-8d37-17939f7d0510"/>
    <ds:schemaRef ds:uri="c349b57d-8ace-45ba-9547-63e06337a1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36A9E9B-71BB-4017-8717-32FC4D78533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Newton Yamada</dc:creator>
  <cp:keywords/>
  <dc:description/>
  <cp:lastModifiedBy>BEATRIZ FERNANDES DE OLIVEIRA REIS</cp:lastModifiedBy>
  <cp:revision/>
  <dcterms:created xsi:type="dcterms:W3CDTF">2020-10-13T18:52:19Z</dcterms:created>
  <dcterms:modified xsi:type="dcterms:W3CDTF">2024-06-12T00:18:47Z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0x010100667875B5D9706F4CAC5C151BCEDCD420</vt:lpwstr>
  </property>
</Properties>
</file>