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Science\Online Course\AB Testing - Udacity\"/>
    </mc:Choice>
  </mc:AlternateContent>
  <xr:revisionPtr revIDLastSave="0" documentId="13_ncr:1_{7B911C25-9238-473A-875F-3206992004D4}" xr6:coauthVersionLast="45" xr6:coauthVersionMax="45" xr10:uidLastSave="{00000000-0000-0000-0000-000000000000}"/>
  <bookViews>
    <workbookView xWindow="-120" yWindow="-120" windowWidth="20730" windowHeight="11160" activeTab="5" xr2:uid="{E10F9DD2-7A2B-4E71-B299-FD2E28BAC192}"/>
  </bookViews>
  <sheets>
    <sheet name="Quiz 3" sheetId="9" r:id="rId1"/>
    <sheet name="Quiz 4" sheetId="1" r:id="rId2"/>
    <sheet name="Quiz 5" sheetId="3" r:id="rId3"/>
    <sheet name="Quiz 6" sheetId="4" r:id="rId4"/>
    <sheet name="Quiz 7" sheetId="5" r:id="rId5"/>
    <sheet name="Quiz 8" sheetId="6" r:id="rId6"/>
    <sheet name="Quiz 9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0" i="7" l="1"/>
  <c r="H40" i="7"/>
  <c r="G40" i="7"/>
  <c r="F40" i="7"/>
  <c r="I40" i="6"/>
  <c r="H40" i="6"/>
  <c r="G40" i="6"/>
  <c r="F40" i="6"/>
  <c r="G51" i="6"/>
  <c r="F51" i="6"/>
  <c r="F50" i="6"/>
  <c r="F49" i="6"/>
  <c r="F48" i="6"/>
  <c r="B47" i="6"/>
  <c r="C51" i="6" s="1"/>
  <c r="F47" i="6"/>
  <c r="F46" i="6"/>
  <c r="F45" i="6"/>
  <c r="F44" i="6"/>
  <c r="F43" i="6"/>
  <c r="B50" i="6"/>
  <c r="B49" i="6"/>
  <c r="B48" i="6"/>
  <c r="B46" i="6"/>
  <c r="B45" i="6"/>
  <c r="B44" i="6"/>
  <c r="B43" i="6"/>
  <c r="M40" i="6"/>
  <c r="L40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3" i="6"/>
  <c r="E40" i="6"/>
  <c r="D40" i="6"/>
  <c r="C40" i="6"/>
  <c r="B40" i="6"/>
  <c r="K25" i="6"/>
  <c r="J25" i="6"/>
  <c r="K24" i="6"/>
  <c r="J24" i="6"/>
  <c r="K23" i="6"/>
  <c r="J23" i="6"/>
  <c r="K22" i="6"/>
  <c r="J22" i="6"/>
  <c r="K21" i="6"/>
  <c r="J21" i="6"/>
  <c r="K20" i="6"/>
  <c r="J20" i="6"/>
  <c r="K19" i="6"/>
  <c r="J19" i="6"/>
  <c r="K18" i="6"/>
  <c r="J18" i="6"/>
  <c r="K17" i="6"/>
  <c r="J17" i="6"/>
  <c r="K16" i="6"/>
  <c r="J16" i="6"/>
  <c r="K15" i="6"/>
  <c r="J15" i="6"/>
  <c r="K14" i="6"/>
  <c r="J14" i="6"/>
  <c r="K13" i="6"/>
  <c r="J13" i="6"/>
  <c r="K12" i="6"/>
  <c r="J12" i="6"/>
  <c r="K11" i="6"/>
  <c r="J11" i="6"/>
  <c r="K10" i="6"/>
  <c r="J10" i="6"/>
  <c r="K9" i="6"/>
  <c r="J9" i="6"/>
  <c r="K8" i="6"/>
  <c r="J8" i="6"/>
  <c r="K7" i="6"/>
  <c r="J7" i="6"/>
  <c r="K6" i="6"/>
  <c r="J6" i="6"/>
  <c r="K5" i="6"/>
  <c r="J5" i="6"/>
  <c r="K4" i="6"/>
  <c r="J4" i="6"/>
  <c r="K3" i="6"/>
  <c r="K40" i="6" s="1"/>
  <c r="J3" i="6"/>
  <c r="M40" i="5"/>
  <c r="L40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3" i="5"/>
  <c r="B51" i="6" l="1"/>
  <c r="J40" i="6"/>
  <c r="J48" i="5"/>
  <c r="F47" i="5"/>
  <c r="B47" i="5"/>
  <c r="K47" i="5"/>
  <c r="J47" i="5"/>
  <c r="J46" i="5"/>
  <c r="J45" i="5"/>
  <c r="J44" i="5"/>
  <c r="K40" i="5"/>
  <c r="J40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3" i="5"/>
  <c r="F44" i="5"/>
  <c r="F45" i="5" s="1"/>
  <c r="C46" i="5"/>
  <c r="B46" i="5"/>
  <c r="B45" i="5"/>
  <c r="B44" i="5"/>
  <c r="E40" i="5"/>
  <c r="D40" i="5"/>
  <c r="C40" i="5"/>
  <c r="B40" i="5"/>
  <c r="G4" i="4"/>
  <c r="G5" i="4"/>
  <c r="G3" i="4"/>
  <c r="E4" i="4"/>
  <c r="E5" i="4"/>
  <c r="E3" i="4"/>
  <c r="D9" i="3"/>
  <c r="D8" i="3"/>
  <c r="G4" i="3"/>
  <c r="I4" i="3" s="1"/>
  <c r="I3" i="3"/>
  <c r="G5" i="3"/>
  <c r="I5" i="3" s="1"/>
  <c r="G3" i="3"/>
  <c r="C5" i="1"/>
  <c r="C4" i="1"/>
  <c r="C10" i="1"/>
  <c r="C11" i="1"/>
  <c r="E11" i="1" s="1"/>
  <c r="C9" i="1"/>
  <c r="E9" i="1" s="1"/>
  <c r="G46" i="5" l="1"/>
  <c r="F46" i="5"/>
  <c r="E10" i="1"/>
</calcChain>
</file>

<file path=xl/sharedStrings.xml><?xml version="1.0" encoding="utf-8"?>
<sst xmlns="http://schemas.openxmlformats.org/spreadsheetml/2006/main" count="298" uniqueCount="136">
  <si>
    <t>Probability of enrolling, given click:</t>
  </si>
  <si>
    <t>Probability of payment, given enroll:</t>
  </si>
  <si>
    <t>Probability of payment, given click</t>
  </si>
  <si>
    <t>Evaluation Metric</t>
  </si>
  <si>
    <t>Value</t>
  </si>
  <si>
    <t>SD</t>
  </si>
  <si>
    <t>Sample Size</t>
  </si>
  <si>
    <t>1-p</t>
  </si>
  <si>
    <t>Unique cookies to view course overview page per day:</t>
  </si>
  <si>
    <t>Unique cookies to click "Start free trial" per day:</t>
  </si>
  <si>
    <t>Enrollments per day:</t>
  </si>
  <si>
    <t>Given</t>
  </si>
  <si>
    <t>Sample size</t>
  </si>
  <si>
    <t>Population</t>
  </si>
  <si>
    <t>Metric</t>
  </si>
  <si>
    <t>Calculating Standard Deviation</t>
  </si>
  <si>
    <t>Experiment Size</t>
  </si>
  <si>
    <t>Baseline Conversion</t>
  </si>
  <si>
    <t>Min. Effect Size</t>
  </si>
  <si>
    <t>Power</t>
  </si>
  <si>
    <t>Level of Significance</t>
  </si>
  <si>
    <t>Estimated Sample Size</t>
  </si>
  <si>
    <t>Gross conversion</t>
  </si>
  <si>
    <t>Retention</t>
  </si>
  <si>
    <t>Net conversion</t>
  </si>
  <si>
    <t>Given data from baseline sample</t>
  </si>
  <si>
    <t>Gross conversion (probability of enrolling, given click)</t>
  </si>
  <si>
    <t>Retention (probability of payment, given enroll)</t>
  </si>
  <si>
    <t>Net conversion (probability of payment, given click)</t>
  </si>
  <si>
    <t>No. of samples to be collected</t>
  </si>
  <si>
    <t>2 (One for treatment group, one for control group)</t>
  </si>
  <si>
    <t>Overview Pageviews for Unit Measurement</t>
  </si>
  <si>
    <t>No. of Samples</t>
  </si>
  <si>
    <t>Total Pageviews Required</t>
  </si>
  <si>
    <t>Exposure and Duration</t>
  </si>
  <si>
    <t>Exposure Level</t>
  </si>
  <si>
    <t>Overview Pageviews per Day</t>
  </si>
  <si>
    <t>Pageviews Required for Experiment</t>
  </si>
  <si>
    <t>Duration to Collect (days)</t>
  </si>
  <si>
    <t>At 50% exposure, after dropping retention, we need to run experiment for 35 days to collect the data</t>
  </si>
  <si>
    <t>Sat, Oct 11</t>
  </si>
  <si>
    <t>Sun, Oct 12</t>
  </si>
  <si>
    <t>Mon, Oct 13</t>
  </si>
  <si>
    <t>Tue, Oct 14</t>
  </si>
  <si>
    <t>Wed, Oct 15</t>
  </si>
  <si>
    <t>Thu, Oct 16</t>
  </si>
  <si>
    <t>Fri, Oct 17</t>
  </si>
  <si>
    <t>Sat, Oct 18</t>
  </si>
  <si>
    <t>Sun, Oct 19</t>
  </si>
  <si>
    <t>Mon, Oct 20</t>
  </si>
  <si>
    <t>Tue, Oct 21</t>
  </si>
  <si>
    <t>Wed, Oct 22</t>
  </si>
  <si>
    <t>Thu, Oct 23</t>
  </si>
  <si>
    <t>Fri, Oct 24</t>
  </si>
  <si>
    <t>Sat, Oct 25</t>
  </si>
  <si>
    <t>Sun, Oct 26</t>
  </si>
  <si>
    <t>Mon, Oct 27</t>
  </si>
  <si>
    <t>Tue, Oct 28</t>
  </si>
  <si>
    <t>Wed, Oct 29</t>
  </si>
  <si>
    <t>Thu, Oct 30</t>
  </si>
  <si>
    <t>Fri, Oct 31</t>
  </si>
  <si>
    <t>Sat, Nov 1</t>
  </si>
  <si>
    <t>Sun, Nov 2</t>
  </si>
  <si>
    <t>Mon, Nov 3</t>
  </si>
  <si>
    <t>Tue, Nov 4</t>
  </si>
  <si>
    <t>Wed, Nov 5</t>
  </si>
  <si>
    <t>Thu, Nov 6</t>
  </si>
  <si>
    <t>Fri, Nov 7</t>
  </si>
  <si>
    <t>Sat, Nov 8</t>
  </si>
  <si>
    <t>Sun, Nov 9</t>
  </si>
  <si>
    <t>Mon, Nov 10</t>
  </si>
  <si>
    <t>Tue, Nov 11</t>
  </si>
  <si>
    <t>Wed, Nov 12</t>
  </si>
  <si>
    <t>Thu, Nov 13</t>
  </si>
  <si>
    <t>Fri, Nov 14</t>
  </si>
  <si>
    <t>Sat, Nov 15</t>
  </si>
  <si>
    <t>Sun, Nov 16</t>
  </si>
  <si>
    <t>Date</t>
  </si>
  <si>
    <t>Pageviews</t>
  </si>
  <si>
    <t>Clicks</t>
  </si>
  <si>
    <t>Enrollments</t>
  </si>
  <si>
    <t>Payments</t>
  </si>
  <si>
    <t>Control</t>
  </si>
  <si>
    <t>Experiment</t>
  </si>
  <si>
    <t>SE</t>
  </si>
  <si>
    <t>ME</t>
  </si>
  <si>
    <t>Total</t>
  </si>
  <si>
    <t>p</t>
  </si>
  <si>
    <t>CI</t>
  </si>
  <si>
    <t>CI for No. of Clicks</t>
  </si>
  <si>
    <t>CI for No. of Pageviews</t>
  </si>
  <si>
    <t>d</t>
  </si>
  <si>
    <t>CTP</t>
  </si>
  <si>
    <t>p-pooled</t>
  </si>
  <si>
    <t>SE-pooled</t>
  </si>
  <si>
    <t>CI for CTP</t>
  </si>
  <si>
    <t>Observed</t>
  </si>
  <si>
    <t>Gross Conversion</t>
  </si>
  <si>
    <t>Net Conversion</t>
  </si>
  <si>
    <t>Xexp</t>
  </si>
  <si>
    <t>Nexp</t>
  </si>
  <si>
    <t>Xcont</t>
  </si>
  <si>
    <t>Ncont</t>
  </si>
  <si>
    <t>dhat</t>
  </si>
  <si>
    <t>phat</t>
  </si>
  <si>
    <t>CI for Gross Conversion</t>
  </si>
  <si>
    <t>CI for Net Conversion</t>
  </si>
  <si>
    <t>No. of success outcomes</t>
  </si>
  <si>
    <t>No. of trials</t>
  </si>
  <si>
    <t>p-value</t>
  </si>
  <si>
    <t>Sign test for Gross Conversion</t>
  </si>
  <si>
    <t>Sign test for Net Conversion</t>
  </si>
  <si>
    <t>Description</t>
  </si>
  <si>
    <t>Selection</t>
  </si>
  <si>
    <t>Number of cookies</t>
  </si>
  <si>
    <t>That is, number of unique cookies to view the course overview page.</t>
  </si>
  <si>
    <t>Number of user-ids</t>
  </si>
  <si>
    <t>That is, number of users who enroll in the free trial.</t>
  </si>
  <si>
    <t>Number of clicks</t>
  </si>
  <si>
    <t>That is, number of unique cookies to click the "Start free trial" button (which happens before the free trial screener is trigger).</t>
  </si>
  <si>
    <t>Click-through-probability</t>
  </si>
  <si>
    <t>That is, number of unique cookies to click the "Start free trial" button divided by number of unique cookies to view the course overview page.</t>
  </si>
  <si>
    <t>That is, number of user-ids to complete checkout and enroll in the free trial divided by number of unique cookies to click the "Start free trial" button.</t>
  </si>
  <si>
    <t>That is, number of user-ids to remain enrolled past the 14-day boundary (and thus make at least one payment) divided by number of user-ids to complete checkout.</t>
  </si>
  <si>
    <t>That is, number of user-ids to remain enrolled past the 14-day boundary (and thus make at least one payment) divided by the number of unique cookies to click the "Start free trial" button.</t>
  </si>
  <si>
    <t>Comment</t>
  </si>
  <si>
    <t>No</t>
  </si>
  <si>
    <t>Invariant</t>
  </si>
  <si>
    <t>Number of cookies will be a good population sizing invariant because it is randomly assigned between control and experiment group.</t>
  </si>
  <si>
    <t>We cannot use this as invariant metric since we expect this to change. We cannot use this as evaluation metric either since this is an absolute number.</t>
  </si>
  <si>
    <t>Since this is captured even before user experiences the change. We do not expect these metrics to move.</t>
  </si>
  <si>
    <t>Evaluation</t>
  </si>
  <si>
    <t>Suitable for evaluation metric since the numerator is captured after users experience the change. We expect these metrics to move. We expect to see a drop in this metric.</t>
  </si>
  <si>
    <t>Suitable for evaluation metric since the numerator is captured after users experience the change. We expect these metrics to move. We expect to see an increase in this metric.</t>
  </si>
  <si>
    <t>Overview pageview to click factor</t>
  </si>
  <si>
    <t>Overview pageview to enroll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</si>
</sst>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Font="1"/>
    <xf numFmtId="0" fontId="0" fillId="0" borderId="0" xfId="0" applyAlignment="1">
      <alignment wrapText="1"/>
    </xf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1" fontId="0" fillId="0" borderId="0" xfId="0" applyNumberFormat="1" applyAlignment="1">
      <alignment horizontal="center" vertical="center"/>
    </xf>
    <xf numFmtId="9" fontId="0" fillId="0" borderId="0" xfId="0" applyNumberFormat="1"/>
    <xf numFmtId="164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1" xfId="0" applyBorder="1"/>
    <xf numFmtId="2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5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001A1-EE46-4361-ABB9-31A1CDBC5D46}">
  <dimension ref="A1:D8"/>
  <sheetViews>
    <sheetView workbookViewId="0"/>
  </sheetViews>
  <sheetFormatPr defaultRowHeight="15" x14ac:dyDescent="0.25"/>
  <cols>
    <col min="1" max="1" width="23.7109375" bestFit="1" customWidth="1"/>
    <col min="2" max="2" width="71.7109375" style="5" customWidth="1"/>
    <col min="3" max="3" width="10.28515625" bestFit="1" customWidth="1"/>
    <col min="4" max="4" width="73.5703125" style="5" customWidth="1"/>
  </cols>
  <sheetData>
    <row r="1" spans="1:4" s="1" customFormat="1" x14ac:dyDescent="0.25">
      <c r="A1" s="1" t="s">
        <v>14</v>
      </c>
      <c r="B1" s="13" t="s">
        <v>112</v>
      </c>
      <c r="C1" s="1" t="s">
        <v>113</v>
      </c>
      <c r="D1" s="13" t="s">
        <v>125</v>
      </c>
    </row>
    <row r="2" spans="1:4" ht="30" x14ac:dyDescent="0.25">
      <c r="A2" t="s">
        <v>114</v>
      </c>
      <c r="B2" s="5" t="s">
        <v>115</v>
      </c>
      <c r="C2" t="s">
        <v>127</v>
      </c>
      <c r="D2" s="5" t="s">
        <v>128</v>
      </c>
    </row>
    <row r="3" spans="1:4" ht="30" x14ac:dyDescent="0.25">
      <c r="A3" t="s">
        <v>116</v>
      </c>
      <c r="B3" s="5" t="s">
        <v>117</v>
      </c>
      <c r="C3" t="s">
        <v>126</v>
      </c>
      <c r="D3" s="5" t="s">
        <v>129</v>
      </c>
    </row>
    <row r="4" spans="1:4" ht="30" x14ac:dyDescent="0.25">
      <c r="A4" t="s">
        <v>118</v>
      </c>
      <c r="B4" s="5" t="s">
        <v>119</v>
      </c>
      <c r="C4" t="s">
        <v>127</v>
      </c>
      <c r="D4" s="5" t="s">
        <v>130</v>
      </c>
    </row>
    <row r="5" spans="1:4" ht="30" x14ac:dyDescent="0.25">
      <c r="A5" t="s">
        <v>120</v>
      </c>
      <c r="B5" s="5" t="s">
        <v>121</v>
      </c>
      <c r="C5" t="s">
        <v>127</v>
      </c>
      <c r="D5" s="5" t="s">
        <v>130</v>
      </c>
    </row>
    <row r="6" spans="1:4" ht="45" x14ac:dyDescent="0.25">
      <c r="A6" t="s">
        <v>22</v>
      </c>
      <c r="B6" s="5" t="s">
        <v>122</v>
      </c>
      <c r="C6" t="s">
        <v>131</v>
      </c>
      <c r="D6" s="5" t="s">
        <v>132</v>
      </c>
    </row>
    <row r="7" spans="1:4" ht="45" x14ac:dyDescent="0.25">
      <c r="A7" t="s">
        <v>23</v>
      </c>
      <c r="B7" s="5" t="s">
        <v>123</v>
      </c>
      <c r="C7" t="s">
        <v>131</v>
      </c>
      <c r="D7" s="5" t="s">
        <v>133</v>
      </c>
    </row>
    <row r="8" spans="1:4" ht="45" x14ac:dyDescent="0.25">
      <c r="A8" t="s">
        <v>24</v>
      </c>
      <c r="B8" s="5" t="s">
        <v>124</v>
      </c>
      <c r="C8" t="s">
        <v>131</v>
      </c>
      <c r="D8" s="5" t="s">
        <v>132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AE77A-2015-485F-8C1D-01343B75DEAB}">
  <dimension ref="A1:I11"/>
  <sheetViews>
    <sheetView workbookViewId="0">
      <selection sqref="A1:E1"/>
    </sheetView>
  </sheetViews>
  <sheetFormatPr defaultRowHeight="15" x14ac:dyDescent="0.25"/>
  <cols>
    <col min="1" max="1" width="50.140625" bestFit="1" customWidth="1"/>
    <col min="2" max="2" width="10.7109375" bestFit="1" customWidth="1"/>
    <col min="3" max="3" width="11.42578125" bestFit="1" customWidth="1"/>
    <col min="4" max="4" width="11.5703125" bestFit="1" customWidth="1"/>
    <col min="5" max="5" width="9.5703125" bestFit="1" customWidth="1"/>
  </cols>
  <sheetData>
    <row r="1" spans="1:9" x14ac:dyDescent="0.25">
      <c r="A1" s="15" t="s">
        <v>15</v>
      </c>
      <c r="B1" s="15"/>
      <c r="C1" s="15"/>
      <c r="D1" s="15"/>
      <c r="E1" s="15"/>
      <c r="F1" s="14"/>
      <c r="G1" s="14"/>
      <c r="H1" s="14"/>
      <c r="I1" s="14"/>
    </row>
    <row r="2" spans="1:9" s="1" customFormat="1" x14ac:dyDescent="0.25">
      <c r="A2" s="1" t="s">
        <v>11</v>
      </c>
      <c r="B2" s="1" t="s">
        <v>13</v>
      </c>
      <c r="C2" s="1" t="s">
        <v>12</v>
      </c>
    </row>
    <row r="3" spans="1:9" x14ac:dyDescent="0.25">
      <c r="A3" t="s">
        <v>8</v>
      </c>
      <c r="B3">
        <v>40000</v>
      </c>
      <c r="C3">
        <v>5000</v>
      </c>
      <c r="F3" s="4"/>
    </row>
    <row r="4" spans="1:9" x14ac:dyDescent="0.25">
      <c r="A4" t="s">
        <v>9</v>
      </c>
      <c r="B4">
        <v>3200</v>
      </c>
      <c r="C4">
        <f>(B4/8)</f>
        <v>400</v>
      </c>
    </row>
    <row r="5" spans="1:9" x14ac:dyDescent="0.25">
      <c r="A5" t="s">
        <v>10</v>
      </c>
      <c r="B5">
        <v>660</v>
      </c>
      <c r="C5">
        <f>(B5/8)</f>
        <v>82.5</v>
      </c>
    </row>
    <row r="8" spans="1:9" x14ac:dyDescent="0.25">
      <c r="A8" s="1" t="s">
        <v>3</v>
      </c>
      <c r="B8" s="1" t="s">
        <v>4</v>
      </c>
      <c r="C8" s="1" t="s">
        <v>7</v>
      </c>
      <c r="D8" s="1" t="s">
        <v>6</v>
      </c>
      <c r="E8" s="1" t="s">
        <v>5</v>
      </c>
    </row>
    <row r="9" spans="1:9" x14ac:dyDescent="0.25">
      <c r="A9" t="s">
        <v>0</v>
      </c>
      <c r="B9">
        <v>0.20624999999999999</v>
      </c>
      <c r="C9">
        <f>(1-B9)</f>
        <v>0.79374999999999996</v>
      </c>
      <c r="D9">
        <v>400</v>
      </c>
      <c r="E9" s="3">
        <f>SQRT(B9*C9/D9)</f>
        <v>2.0230604137049392E-2</v>
      </c>
    </row>
    <row r="10" spans="1:9" x14ac:dyDescent="0.25">
      <c r="A10" t="s">
        <v>1</v>
      </c>
      <c r="B10">
        <v>0.53</v>
      </c>
      <c r="C10">
        <f t="shared" ref="C10:C11" si="0">(1-B10)</f>
        <v>0.47</v>
      </c>
      <c r="D10">
        <v>82.5</v>
      </c>
      <c r="E10" s="3">
        <f>SQRT(B10*C10/D10)</f>
        <v>5.4949012178509081E-2</v>
      </c>
    </row>
    <row r="11" spans="1:9" x14ac:dyDescent="0.25">
      <c r="A11" t="s">
        <v>2</v>
      </c>
      <c r="B11">
        <v>0.10931250000000001</v>
      </c>
      <c r="C11">
        <f t="shared" si="0"/>
        <v>0.89068749999999997</v>
      </c>
      <c r="D11">
        <v>400</v>
      </c>
      <c r="E11" s="3">
        <f t="shared" ref="E11" si="1">SQRT(B11*C11/D11)</f>
        <v>1.560154458248846E-2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9DCB0-A8D7-419A-B722-71AA3D076F31}">
  <dimension ref="A1:N10"/>
  <sheetViews>
    <sheetView workbookViewId="0">
      <selection sqref="A1:I1"/>
    </sheetView>
  </sheetViews>
  <sheetFormatPr defaultRowHeight="15" x14ac:dyDescent="0.25"/>
  <cols>
    <col min="1" max="1" width="22.85546875" customWidth="1"/>
    <col min="2" max="2" width="19" bestFit="1" customWidth="1"/>
    <col min="3" max="3" width="14.85546875" bestFit="1" customWidth="1"/>
    <col min="4" max="4" width="19.28515625" bestFit="1" customWidth="1"/>
    <col min="6" max="6" width="21.140625" bestFit="1" customWidth="1"/>
    <col min="7" max="7" width="40.28515625" bestFit="1" customWidth="1"/>
    <col min="8" max="8" width="14.7109375" bestFit="1" customWidth="1"/>
    <col min="9" max="9" width="23.85546875" bestFit="1" customWidth="1"/>
  </cols>
  <sheetData>
    <row r="1" spans="1:14" x14ac:dyDescent="0.25">
      <c r="A1" s="15" t="s">
        <v>16</v>
      </c>
      <c r="B1" s="15"/>
      <c r="C1" s="15"/>
      <c r="D1" s="15"/>
      <c r="E1" s="15"/>
      <c r="F1" s="15"/>
      <c r="G1" s="15"/>
      <c r="H1" s="15"/>
      <c r="I1" s="15"/>
      <c r="J1" s="14"/>
      <c r="K1" s="14"/>
      <c r="L1" s="14"/>
      <c r="M1" s="14"/>
      <c r="N1" s="14"/>
    </row>
    <row r="2" spans="1:14" s="1" customFormat="1" x14ac:dyDescent="0.25">
      <c r="A2" s="1" t="s">
        <v>14</v>
      </c>
      <c r="B2" s="1" t="s">
        <v>17</v>
      </c>
      <c r="C2" s="1" t="s">
        <v>18</v>
      </c>
      <c r="D2" s="1" t="s">
        <v>20</v>
      </c>
      <c r="E2" s="1" t="s">
        <v>19</v>
      </c>
      <c r="F2" s="1" t="s">
        <v>21</v>
      </c>
      <c r="G2" s="1" t="s">
        <v>31</v>
      </c>
      <c r="H2" s="1" t="s">
        <v>32</v>
      </c>
      <c r="I2" s="1" t="s">
        <v>33</v>
      </c>
    </row>
    <row r="3" spans="1:14" ht="45" x14ac:dyDescent="0.25">
      <c r="A3" s="9" t="s">
        <v>26</v>
      </c>
      <c r="B3" s="7">
        <v>0.20624999999999999</v>
      </c>
      <c r="C3" s="7">
        <v>0.01</v>
      </c>
      <c r="D3" s="7">
        <v>0.05</v>
      </c>
      <c r="E3" s="7">
        <v>0.8</v>
      </c>
      <c r="F3" s="7">
        <v>25835</v>
      </c>
      <c r="G3" s="7">
        <f>(40000/3200)</f>
        <v>12.5</v>
      </c>
      <c r="H3" s="7">
        <v>2</v>
      </c>
      <c r="I3" s="7">
        <f>F3*G3*H3</f>
        <v>645875</v>
      </c>
    </row>
    <row r="4" spans="1:14" ht="45" x14ac:dyDescent="0.25">
      <c r="A4" s="9" t="s">
        <v>27</v>
      </c>
      <c r="B4" s="7">
        <v>0.53</v>
      </c>
      <c r="C4" s="7">
        <v>0.01</v>
      </c>
      <c r="D4" s="7">
        <v>0.05</v>
      </c>
      <c r="E4" s="7">
        <v>0.8</v>
      </c>
      <c r="F4" s="7">
        <v>39115</v>
      </c>
      <c r="G4" s="7">
        <f>(40000/660)</f>
        <v>60.606060606060609</v>
      </c>
      <c r="H4" s="7">
        <v>2</v>
      </c>
      <c r="I4" s="10">
        <f t="shared" ref="I4:I5" si="0">F4*G4*H4</f>
        <v>4741212.1212121211</v>
      </c>
    </row>
    <row r="5" spans="1:14" ht="45" x14ac:dyDescent="0.25">
      <c r="A5" s="9" t="s">
        <v>28</v>
      </c>
      <c r="B5" s="7">
        <v>0.10931250000000001</v>
      </c>
      <c r="C5" s="7">
        <v>7.4999999999999997E-3</v>
      </c>
      <c r="D5" s="7">
        <v>0.05</v>
      </c>
      <c r="E5" s="7">
        <v>0.8</v>
      </c>
      <c r="F5" s="7">
        <v>27413</v>
      </c>
      <c r="G5" s="7">
        <f t="shared" ref="G5" si="1">(40000/3200)</f>
        <v>12.5</v>
      </c>
      <c r="H5" s="7">
        <v>2</v>
      </c>
      <c r="I5" s="7">
        <f t="shared" si="0"/>
        <v>685325</v>
      </c>
    </row>
    <row r="7" spans="1:14" x14ac:dyDescent="0.25">
      <c r="A7" s="15" t="s">
        <v>25</v>
      </c>
      <c r="B7" s="15"/>
    </row>
    <row r="8" spans="1:14" ht="45" x14ac:dyDescent="0.25">
      <c r="A8" s="5" t="s">
        <v>8</v>
      </c>
      <c r="B8" s="7">
        <v>40000</v>
      </c>
      <c r="C8" s="9" t="s">
        <v>134</v>
      </c>
      <c r="D8">
        <f>B8/B9</f>
        <v>12.5</v>
      </c>
      <c r="F8" s="9" t="s">
        <v>29</v>
      </c>
      <c r="G8" s="9" t="s">
        <v>30</v>
      </c>
    </row>
    <row r="9" spans="1:14" ht="45" x14ac:dyDescent="0.25">
      <c r="A9" s="9" t="s">
        <v>9</v>
      </c>
      <c r="B9" s="7">
        <v>3200</v>
      </c>
      <c r="C9" s="9" t="s">
        <v>135</v>
      </c>
      <c r="D9">
        <f>B8/B10</f>
        <v>60.606060606060609</v>
      </c>
    </row>
    <row r="10" spans="1:14" x14ac:dyDescent="0.25">
      <c r="A10" s="8" t="s">
        <v>10</v>
      </c>
      <c r="B10" s="7">
        <v>660</v>
      </c>
    </row>
  </sheetData>
  <mergeCells count="2">
    <mergeCell ref="A7:B7"/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31F3F-8FEF-4990-A1A4-FD801D81C00F}">
  <dimension ref="A1:M7"/>
  <sheetViews>
    <sheetView workbookViewId="0">
      <selection sqref="A1:G1"/>
    </sheetView>
  </sheetViews>
  <sheetFormatPr defaultRowHeight="15" x14ac:dyDescent="0.25"/>
  <cols>
    <col min="1" max="1" width="16.140625" bestFit="1" customWidth="1"/>
    <col min="2" max="2" width="27" bestFit="1" customWidth="1"/>
    <col min="3" max="3" width="33.140625" bestFit="1" customWidth="1"/>
    <col min="4" max="4" width="14.42578125" bestFit="1" customWidth="1"/>
    <col min="5" max="5" width="23.85546875" bestFit="1" customWidth="1"/>
    <col min="6" max="6" width="14.42578125" bestFit="1" customWidth="1"/>
    <col min="7" max="7" width="23.85546875" bestFit="1" customWidth="1"/>
  </cols>
  <sheetData>
    <row r="1" spans="1:13" x14ac:dyDescent="0.25">
      <c r="A1" s="15" t="s">
        <v>34</v>
      </c>
      <c r="B1" s="15"/>
      <c r="C1" s="15"/>
      <c r="D1" s="15"/>
      <c r="E1" s="15"/>
      <c r="F1" s="15"/>
      <c r="G1" s="15"/>
      <c r="H1" s="14"/>
      <c r="I1" s="14"/>
      <c r="J1" s="14"/>
      <c r="K1" s="14"/>
      <c r="L1" s="14"/>
      <c r="M1" s="14"/>
    </row>
    <row r="2" spans="1:13" s="1" customFormat="1" x14ac:dyDescent="0.25">
      <c r="A2" s="1" t="s">
        <v>14</v>
      </c>
      <c r="B2" s="1" t="s">
        <v>36</v>
      </c>
      <c r="C2" s="1" t="s">
        <v>37</v>
      </c>
      <c r="D2" s="1" t="s">
        <v>35</v>
      </c>
      <c r="E2" s="1" t="s">
        <v>38</v>
      </c>
      <c r="F2" s="1" t="s">
        <v>35</v>
      </c>
      <c r="G2" s="1" t="s">
        <v>38</v>
      </c>
    </row>
    <row r="3" spans="1:13" x14ac:dyDescent="0.25">
      <c r="A3" t="s">
        <v>22</v>
      </c>
      <c r="B3">
        <v>40000</v>
      </c>
      <c r="C3">
        <v>645875</v>
      </c>
      <c r="D3" s="11">
        <v>1</v>
      </c>
      <c r="E3" s="17">
        <f>C3/B3</f>
        <v>16.146875000000001</v>
      </c>
      <c r="F3" s="11">
        <v>0.5</v>
      </c>
      <c r="G3" s="17">
        <f>E3*2</f>
        <v>32.293750000000003</v>
      </c>
    </row>
    <row r="4" spans="1:13" x14ac:dyDescent="0.25">
      <c r="A4" t="s">
        <v>23</v>
      </c>
      <c r="B4">
        <v>40000</v>
      </c>
      <c r="C4" s="6">
        <v>4741212.1212121211</v>
      </c>
      <c r="D4" s="11">
        <v>1</v>
      </c>
      <c r="E4" s="17">
        <f t="shared" ref="E4:E5" si="0">C4/B4</f>
        <v>118.53030303030303</v>
      </c>
      <c r="F4" s="11">
        <v>0.5</v>
      </c>
      <c r="G4" s="17">
        <f t="shared" ref="G4:G5" si="1">E4*2</f>
        <v>237.06060606060606</v>
      </c>
    </row>
    <row r="5" spans="1:13" x14ac:dyDescent="0.25">
      <c r="A5" t="s">
        <v>24</v>
      </c>
      <c r="B5">
        <v>40000</v>
      </c>
      <c r="C5">
        <v>685325</v>
      </c>
      <c r="D5" s="11">
        <v>1</v>
      </c>
      <c r="E5" s="17">
        <f t="shared" si="0"/>
        <v>17.133125</v>
      </c>
      <c r="F5" s="11">
        <v>0.5</v>
      </c>
      <c r="G5" s="17">
        <f t="shared" si="1"/>
        <v>34.266249999999999</v>
      </c>
    </row>
    <row r="7" spans="1:13" x14ac:dyDescent="0.25">
      <c r="A7" t="s">
        <v>39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C4AD2-2851-483B-95E5-2D2DE3562427}">
  <dimension ref="A1:M48"/>
  <sheetViews>
    <sheetView workbookViewId="0">
      <selection sqref="A1:A2"/>
    </sheetView>
  </sheetViews>
  <sheetFormatPr defaultRowHeight="15" x14ac:dyDescent="0.25"/>
  <cols>
    <col min="1" max="1" width="12.140625" bestFit="1" customWidth="1"/>
    <col min="2" max="2" width="12" bestFit="1" customWidth="1"/>
    <col min="3" max="3" width="11.28515625" bestFit="1" customWidth="1"/>
    <col min="4" max="4" width="7.5703125" bestFit="1" customWidth="1"/>
    <col min="5" max="5" width="12" bestFit="1" customWidth="1"/>
    <col min="6" max="6" width="11.7109375" bestFit="1" customWidth="1"/>
    <col min="7" max="7" width="11.28515625" bestFit="1" customWidth="1"/>
    <col min="8" max="8" width="9.7109375" bestFit="1" customWidth="1"/>
    <col min="9" max="9" width="11.28515625" bestFit="1" customWidth="1"/>
    <col min="10" max="10" width="12.7109375" bestFit="1" customWidth="1"/>
    <col min="11" max="11" width="11.28515625" bestFit="1" customWidth="1"/>
    <col min="13" max="13" width="12.5703125" bestFit="1" customWidth="1"/>
  </cols>
  <sheetData>
    <row r="1" spans="1:13" s="1" customFormat="1" x14ac:dyDescent="0.25">
      <c r="A1" s="18" t="s">
        <v>77</v>
      </c>
      <c r="B1" s="19" t="s">
        <v>78</v>
      </c>
      <c r="C1" s="19"/>
      <c r="D1" s="19" t="s">
        <v>79</v>
      </c>
      <c r="E1" s="19"/>
      <c r="F1" s="19" t="s">
        <v>80</v>
      </c>
      <c r="G1" s="19"/>
      <c r="H1" s="19" t="s">
        <v>81</v>
      </c>
      <c r="I1" s="19"/>
      <c r="J1" s="19" t="s">
        <v>92</v>
      </c>
      <c r="K1" s="19"/>
      <c r="L1" s="19" t="s">
        <v>97</v>
      </c>
      <c r="M1" s="19"/>
    </row>
    <row r="2" spans="1:13" s="1" customFormat="1" x14ac:dyDescent="0.25">
      <c r="A2" s="18"/>
      <c r="B2" s="20" t="s">
        <v>82</v>
      </c>
      <c r="C2" s="20" t="s">
        <v>83</v>
      </c>
      <c r="D2" s="20" t="s">
        <v>82</v>
      </c>
      <c r="E2" s="20" t="s">
        <v>83</v>
      </c>
      <c r="F2" s="20" t="s">
        <v>82</v>
      </c>
      <c r="G2" s="20" t="s">
        <v>83</v>
      </c>
      <c r="H2" s="20" t="s">
        <v>82</v>
      </c>
      <c r="I2" s="20" t="s">
        <v>83</v>
      </c>
      <c r="J2" s="20" t="s">
        <v>82</v>
      </c>
      <c r="K2" s="20" t="s">
        <v>83</v>
      </c>
      <c r="L2" s="20" t="s">
        <v>82</v>
      </c>
      <c r="M2" s="20" t="s">
        <v>83</v>
      </c>
    </row>
    <row r="3" spans="1:13" x14ac:dyDescent="0.25">
      <c r="A3" t="s">
        <v>40</v>
      </c>
      <c r="B3">
        <v>7723</v>
      </c>
      <c r="C3">
        <v>7716</v>
      </c>
      <c r="D3">
        <v>687</v>
      </c>
      <c r="E3">
        <v>686</v>
      </c>
      <c r="F3">
        <v>134</v>
      </c>
      <c r="G3">
        <v>105</v>
      </c>
      <c r="H3">
        <v>70</v>
      </c>
      <c r="I3">
        <v>34</v>
      </c>
      <c r="J3" s="2">
        <f>D3/B3</f>
        <v>8.8955069273598336E-2</v>
      </c>
      <c r="K3" s="2">
        <f>E3/C3</f>
        <v>8.8906168999481602E-2</v>
      </c>
      <c r="L3" s="2">
        <f>F3/D3</f>
        <v>0.1950509461426492</v>
      </c>
      <c r="M3" s="2">
        <f>G3/E3</f>
        <v>0.15306122448979592</v>
      </c>
    </row>
    <row r="4" spans="1:13" x14ac:dyDescent="0.25">
      <c r="A4" t="s">
        <v>41</v>
      </c>
      <c r="B4">
        <v>9102</v>
      </c>
      <c r="C4">
        <v>9288</v>
      </c>
      <c r="D4">
        <v>779</v>
      </c>
      <c r="E4">
        <v>785</v>
      </c>
      <c r="F4">
        <v>147</v>
      </c>
      <c r="G4">
        <v>116</v>
      </c>
      <c r="H4">
        <v>70</v>
      </c>
      <c r="I4">
        <v>91</v>
      </c>
      <c r="J4" s="2">
        <f t="shared" ref="J4:J39" si="0">D4/B4</f>
        <v>8.5585585585585586E-2</v>
      </c>
      <c r="K4" s="2">
        <f t="shared" ref="K4:K39" si="1">E4/C4</f>
        <v>8.4517657192075796E-2</v>
      </c>
      <c r="L4" s="2">
        <f t="shared" ref="L4:L25" si="2">F4/D4</f>
        <v>0.18870346598202825</v>
      </c>
      <c r="M4" s="2">
        <f t="shared" ref="M4:M25" si="3">G4/E4</f>
        <v>0.14777070063694267</v>
      </c>
    </row>
    <row r="5" spans="1:13" x14ac:dyDescent="0.25">
      <c r="A5" t="s">
        <v>42</v>
      </c>
      <c r="B5">
        <v>10511</v>
      </c>
      <c r="C5">
        <v>10480</v>
      </c>
      <c r="D5">
        <v>909</v>
      </c>
      <c r="E5">
        <v>884</v>
      </c>
      <c r="F5">
        <v>167</v>
      </c>
      <c r="G5">
        <v>145</v>
      </c>
      <c r="H5">
        <v>95</v>
      </c>
      <c r="I5">
        <v>79</v>
      </c>
      <c r="J5" s="2">
        <f t="shared" si="0"/>
        <v>8.6480829607078299E-2</v>
      </c>
      <c r="K5" s="2">
        <f t="shared" si="1"/>
        <v>8.4351145038167943E-2</v>
      </c>
      <c r="L5" s="2">
        <f t="shared" si="2"/>
        <v>0.18371837183718373</v>
      </c>
      <c r="M5" s="2">
        <f t="shared" si="3"/>
        <v>0.16402714932126697</v>
      </c>
    </row>
    <row r="6" spans="1:13" x14ac:dyDescent="0.25">
      <c r="A6" t="s">
        <v>43</v>
      </c>
      <c r="B6">
        <v>9871</v>
      </c>
      <c r="C6">
        <v>9867</v>
      </c>
      <c r="D6">
        <v>836</v>
      </c>
      <c r="E6">
        <v>827</v>
      </c>
      <c r="F6">
        <v>156</v>
      </c>
      <c r="G6">
        <v>138</v>
      </c>
      <c r="H6">
        <v>105</v>
      </c>
      <c r="I6">
        <v>92</v>
      </c>
      <c r="J6" s="2">
        <f t="shared" si="0"/>
        <v>8.4692533684530447E-2</v>
      </c>
      <c r="K6" s="2">
        <f t="shared" si="1"/>
        <v>8.3814735988649039E-2</v>
      </c>
      <c r="L6" s="2">
        <f t="shared" si="2"/>
        <v>0.18660287081339713</v>
      </c>
      <c r="M6" s="2">
        <f t="shared" si="3"/>
        <v>0.16686819830713423</v>
      </c>
    </row>
    <row r="7" spans="1:13" x14ac:dyDescent="0.25">
      <c r="A7" t="s">
        <v>44</v>
      </c>
      <c r="B7">
        <v>10014</v>
      </c>
      <c r="C7">
        <v>9793</v>
      </c>
      <c r="D7">
        <v>837</v>
      </c>
      <c r="E7">
        <v>832</v>
      </c>
      <c r="F7">
        <v>163</v>
      </c>
      <c r="G7">
        <v>140</v>
      </c>
      <c r="H7">
        <v>64</v>
      </c>
      <c r="I7">
        <v>94</v>
      </c>
      <c r="J7" s="2">
        <f t="shared" si="0"/>
        <v>8.3582983822648296E-2</v>
      </c>
      <c r="K7" s="2">
        <f t="shared" si="1"/>
        <v>8.4958643929337288E-2</v>
      </c>
      <c r="L7" s="2">
        <f t="shared" si="2"/>
        <v>0.19474313022700118</v>
      </c>
      <c r="M7" s="2">
        <f t="shared" si="3"/>
        <v>0.16826923076923078</v>
      </c>
    </row>
    <row r="8" spans="1:13" x14ac:dyDescent="0.25">
      <c r="A8" t="s">
        <v>45</v>
      </c>
      <c r="B8">
        <v>9670</v>
      </c>
      <c r="C8">
        <v>9500</v>
      </c>
      <c r="D8">
        <v>823</v>
      </c>
      <c r="E8">
        <v>788</v>
      </c>
      <c r="F8">
        <v>138</v>
      </c>
      <c r="G8">
        <v>129</v>
      </c>
      <c r="H8">
        <v>82</v>
      </c>
      <c r="I8">
        <v>61</v>
      </c>
      <c r="J8" s="2">
        <f t="shared" si="0"/>
        <v>8.5108583247156158E-2</v>
      </c>
      <c r="K8" s="2">
        <f t="shared" si="1"/>
        <v>8.2947368421052631E-2</v>
      </c>
      <c r="L8" s="2">
        <f t="shared" si="2"/>
        <v>0.16767922235722965</v>
      </c>
      <c r="M8" s="2">
        <f t="shared" si="3"/>
        <v>0.16370558375634517</v>
      </c>
    </row>
    <row r="9" spans="1:13" x14ac:dyDescent="0.25">
      <c r="A9" t="s">
        <v>46</v>
      </c>
      <c r="B9">
        <v>9008</v>
      </c>
      <c r="C9">
        <v>9088</v>
      </c>
      <c r="D9">
        <v>748</v>
      </c>
      <c r="E9">
        <v>780</v>
      </c>
      <c r="F9">
        <v>146</v>
      </c>
      <c r="G9">
        <v>127</v>
      </c>
      <c r="H9">
        <v>76</v>
      </c>
      <c r="I9">
        <v>44</v>
      </c>
      <c r="J9" s="2">
        <f t="shared" si="0"/>
        <v>8.3037300177619899E-2</v>
      </c>
      <c r="K9" s="2">
        <f t="shared" si="1"/>
        <v>8.5827464788732391E-2</v>
      </c>
      <c r="L9" s="2">
        <f t="shared" si="2"/>
        <v>0.19518716577540107</v>
      </c>
      <c r="M9" s="2">
        <f t="shared" si="3"/>
        <v>0.16282051282051282</v>
      </c>
    </row>
    <row r="10" spans="1:13" x14ac:dyDescent="0.25">
      <c r="A10" t="s">
        <v>47</v>
      </c>
      <c r="B10">
        <v>7434</v>
      </c>
      <c r="C10">
        <v>7664</v>
      </c>
      <c r="D10">
        <v>632</v>
      </c>
      <c r="E10">
        <v>652</v>
      </c>
      <c r="F10">
        <v>110</v>
      </c>
      <c r="G10">
        <v>94</v>
      </c>
      <c r="H10">
        <v>70</v>
      </c>
      <c r="I10">
        <v>62</v>
      </c>
      <c r="J10" s="2">
        <f t="shared" si="0"/>
        <v>8.5014796879203658E-2</v>
      </c>
      <c r="K10" s="2">
        <f t="shared" si="1"/>
        <v>8.5073068893528184E-2</v>
      </c>
      <c r="L10" s="2">
        <f t="shared" si="2"/>
        <v>0.17405063291139242</v>
      </c>
      <c r="M10" s="2">
        <f t="shared" si="3"/>
        <v>0.14417177914110429</v>
      </c>
    </row>
    <row r="11" spans="1:13" x14ac:dyDescent="0.25">
      <c r="A11" t="s">
        <v>48</v>
      </c>
      <c r="B11">
        <v>8459</v>
      </c>
      <c r="C11">
        <v>8434</v>
      </c>
      <c r="D11">
        <v>691</v>
      </c>
      <c r="E11">
        <v>697</v>
      </c>
      <c r="F11">
        <v>131</v>
      </c>
      <c r="G11">
        <v>120</v>
      </c>
      <c r="H11">
        <v>60</v>
      </c>
      <c r="I11">
        <v>77</v>
      </c>
      <c r="J11" s="2">
        <f t="shared" si="0"/>
        <v>8.1688142806478306E-2</v>
      </c>
      <c r="K11" s="2">
        <f t="shared" si="1"/>
        <v>8.2641688404078734E-2</v>
      </c>
      <c r="L11" s="2">
        <f t="shared" si="2"/>
        <v>0.18958031837916064</v>
      </c>
      <c r="M11" s="2">
        <f t="shared" si="3"/>
        <v>0.17216642754662842</v>
      </c>
    </row>
    <row r="12" spans="1:13" x14ac:dyDescent="0.25">
      <c r="A12" t="s">
        <v>49</v>
      </c>
      <c r="B12">
        <v>10667</v>
      </c>
      <c r="C12">
        <v>10496</v>
      </c>
      <c r="D12">
        <v>861</v>
      </c>
      <c r="E12">
        <v>860</v>
      </c>
      <c r="F12">
        <v>165</v>
      </c>
      <c r="G12">
        <v>153</v>
      </c>
      <c r="H12">
        <v>97</v>
      </c>
      <c r="I12">
        <v>98</v>
      </c>
      <c r="J12" s="2">
        <f t="shared" si="0"/>
        <v>8.0716227617886938E-2</v>
      </c>
      <c r="K12" s="2">
        <f t="shared" si="1"/>
        <v>8.1935975609756101E-2</v>
      </c>
      <c r="L12" s="2">
        <f t="shared" si="2"/>
        <v>0.19163763066202091</v>
      </c>
      <c r="M12" s="2">
        <f t="shared" si="3"/>
        <v>0.17790697674418604</v>
      </c>
    </row>
    <row r="13" spans="1:13" x14ac:dyDescent="0.25">
      <c r="A13" t="s">
        <v>50</v>
      </c>
      <c r="B13">
        <v>10660</v>
      </c>
      <c r="C13">
        <v>10551</v>
      </c>
      <c r="D13">
        <v>867</v>
      </c>
      <c r="E13">
        <v>864</v>
      </c>
      <c r="F13">
        <v>196</v>
      </c>
      <c r="G13">
        <v>143</v>
      </c>
      <c r="H13">
        <v>105</v>
      </c>
      <c r="I13">
        <v>71</v>
      </c>
      <c r="J13" s="2">
        <f t="shared" si="0"/>
        <v>8.1332082551594742E-2</v>
      </c>
      <c r="K13" s="2">
        <f t="shared" si="1"/>
        <v>8.1887972704009104E-2</v>
      </c>
      <c r="L13" s="2">
        <f t="shared" si="2"/>
        <v>0.22606689734717417</v>
      </c>
      <c r="M13" s="2">
        <f t="shared" si="3"/>
        <v>0.16550925925925927</v>
      </c>
    </row>
    <row r="14" spans="1:13" x14ac:dyDescent="0.25">
      <c r="A14" t="s">
        <v>51</v>
      </c>
      <c r="B14">
        <v>9947</v>
      </c>
      <c r="C14">
        <v>9737</v>
      </c>
      <c r="D14">
        <v>838</v>
      </c>
      <c r="E14">
        <v>801</v>
      </c>
      <c r="F14">
        <v>162</v>
      </c>
      <c r="G14">
        <v>128</v>
      </c>
      <c r="H14">
        <v>92</v>
      </c>
      <c r="I14">
        <v>70</v>
      </c>
      <c r="J14" s="2">
        <f t="shared" si="0"/>
        <v>8.4246506484367142E-2</v>
      </c>
      <c r="K14" s="2">
        <f t="shared" si="1"/>
        <v>8.2263530861661702E-2</v>
      </c>
      <c r="L14" s="2">
        <f t="shared" si="2"/>
        <v>0.19331742243436753</v>
      </c>
      <c r="M14" s="2">
        <f t="shared" si="3"/>
        <v>0.15980024968789014</v>
      </c>
    </row>
    <row r="15" spans="1:13" x14ac:dyDescent="0.25">
      <c r="A15" t="s">
        <v>52</v>
      </c>
      <c r="B15">
        <v>8324</v>
      </c>
      <c r="C15">
        <v>8176</v>
      </c>
      <c r="D15">
        <v>665</v>
      </c>
      <c r="E15">
        <v>642</v>
      </c>
      <c r="F15">
        <v>127</v>
      </c>
      <c r="G15">
        <v>122</v>
      </c>
      <c r="H15">
        <v>56</v>
      </c>
      <c r="I15">
        <v>68</v>
      </c>
      <c r="J15" s="2">
        <f t="shared" si="0"/>
        <v>7.9889476213358956E-2</v>
      </c>
      <c r="K15" s="2">
        <f t="shared" si="1"/>
        <v>7.8522504892367909E-2</v>
      </c>
      <c r="L15" s="2">
        <f t="shared" si="2"/>
        <v>0.19097744360902255</v>
      </c>
      <c r="M15" s="2">
        <f t="shared" si="3"/>
        <v>0.19003115264797507</v>
      </c>
    </row>
    <row r="16" spans="1:13" x14ac:dyDescent="0.25">
      <c r="A16" t="s">
        <v>53</v>
      </c>
      <c r="B16">
        <v>9434</v>
      </c>
      <c r="C16">
        <v>9402</v>
      </c>
      <c r="D16">
        <v>673</v>
      </c>
      <c r="E16">
        <v>697</v>
      </c>
      <c r="F16">
        <v>220</v>
      </c>
      <c r="G16">
        <v>194</v>
      </c>
      <c r="H16">
        <v>122</v>
      </c>
      <c r="I16">
        <v>94</v>
      </c>
      <c r="J16" s="2">
        <f t="shared" si="0"/>
        <v>7.1337714649141404E-2</v>
      </c>
      <c r="K16" s="2">
        <f t="shared" si="1"/>
        <v>7.413316315677515E-2</v>
      </c>
      <c r="L16" s="2">
        <f t="shared" si="2"/>
        <v>0.32689450222882616</v>
      </c>
      <c r="M16" s="2">
        <f t="shared" si="3"/>
        <v>0.27833572453371591</v>
      </c>
    </row>
    <row r="17" spans="1:13" x14ac:dyDescent="0.25">
      <c r="A17" t="s">
        <v>54</v>
      </c>
      <c r="B17">
        <v>8687</v>
      </c>
      <c r="C17">
        <v>8669</v>
      </c>
      <c r="D17">
        <v>691</v>
      </c>
      <c r="E17">
        <v>669</v>
      </c>
      <c r="F17">
        <v>176</v>
      </c>
      <c r="G17">
        <v>127</v>
      </c>
      <c r="H17">
        <v>128</v>
      </c>
      <c r="I17">
        <v>81</v>
      </c>
      <c r="J17" s="2">
        <f t="shared" si="0"/>
        <v>7.954414642569356E-2</v>
      </c>
      <c r="K17" s="2">
        <f t="shared" si="1"/>
        <v>7.7171530741723379E-2</v>
      </c>
      <c r="L17" s="2">
        <f t="shared" si="2"/>
        <v>0.25470332850940663</v>
      </c>
      <c r="M17" s="2">
        <f t="shared" si="3"/>
        <v>0.18983557548579971</v>
      </c>
    </row>
    <row r="18" spans="1:13" x14ac:dyDescent="0.25">
      <c r="A18" t="s">
        <v>55</v>
      </c>
      <c r="B18">
        <v>8896</v>
      </c>
      <c r="C18">
        <v>8881</v>
      </c>
      <c r="D18">
        <v>708</v>
      </c>
      <c r="E18">
        <v>693</v>
      </c>
      <c r="F18">
        <v>161</v>
      </c>
      <c r="G18">
        <v>153</v>
      </c>
      <c r="H18">
        <v>104</v>
      </c>
      <c r="I18">
        <v>101</v>
      </c>
      <c r="J18" s="2">
        <f t="shared" si="0"/>
        <v>7.9586330935251803E-2</v>
      </c>
      <c r="K18" s="2">
        <f t="shared" si="1"/>
        <v>7.8031753180948085E-2</v>
      </c>
      <c r="L18" s="2">
        <f t="shared" si="2"/>
        <v>0.22740112994350281</v>
      </c>
      <c r="M18" s="2">
        <f t="shared" si="3"/>
        <v>0.22077922077922077</v>
      </c>
    </row>
    <row r="19" spans="1:13" x14ac:dyDescent="0.25">
      <c r="A19" t="s">
        <v>56</v>
      </c>
      <c r="B19">
        <v>9535</v>
      </c>
      <c r="C19">
        <v>9655</v>
      </c>
      <c r="D19">
        <v>759</v>
      </c>
      <c r="E19">
        <v>771</v>
      </c>
      <c r="F19">
        <v>233</v>
      </c>
      <c r="G19">
        <v>213</v>
      </c>
      <c r="H19">
        <v>124</v>
      </c>
      <c r="I19">
        <v>119</v>
      </c>
      <c r="J19" s="2">
        <f t="shared" si="0"/>
        <v>7.960146827477714E-2</v>
      </c>
      <c r="K19" s="2">
        <f t="shared" si="1"/>
        <v>7.9854997410668052E-2</v>
      </c>
      <c r="L19" s="2">
        <f t="shared" si="2"/>
        <v>0.30698287220026349</v>
      </c>
      <c r="M19" s="2">
        <f t="shared" si="3"/>
        <v>0.27626459143968873</v>
      </c>
    </row>
    <row r="20" spans="1:13" x14ac:dyDescent="0.25">
      <c r="A20" t="s">
        <v>57</v>
      </c>
      <c r="B20">
        <v>9363</v>
      </c>
      <c r="C20">
        <v>9396</v>
      </c>
      <c r="D20">
        <v>736</v>
      </c>
      <c r="E20">
        <v>736</v>
      </c>
      <c r="F20">
        <v>154</v>
      </c>
      <c r="G20">
        <v>162</v>
      </c>
      <c r="H20">
        <v>91</v>
      </c>
      <c r="I20">
        <v>120</v>
      </c>
      <c r="J20" s="2">
        <f t="shared" si="0"/>
        <v>7.8607283990174096E-2</v>
      </c>
      <c r="K20" s="2">
        <f t="shared" si="1"/>
        <v>7.833120476798637E-2</v>
      </c>
      <c r="L20" s="2">
        <f t="shared" si="2"/>
        <v>0.20923913043478262</v>
      </c>
      <c r="M20" s="2">
        <f t="shared" si="3"/>
        <v>0.22010869565217392</v>
      </c>
    </row>
    <row r="21" spans="1:13" x14ac:dyDescent="0.25">
      <c r="A21" t="s">
        <v>58</v>
      </c>
      <c r="B21">
        <v>9327</v>
      </c>
      <c r="C21">
        <v>9262</v>
      </c>
      <c r="D21">
        <v>739</v>
      </c>
      <c r="E21">
        <v>727</v>
      </c>
      <c r="F21">
        <v>196</v>
      </c>
      <c r="G21">
        <v>201</v>
      </c>
      <c r="H21">
        <v>86</v>
      </c>
      <c r="I21">
        <v>96</v>
      </c>
      <c r="J21" s="2">
        <f t="shared" si="0"/>
        <v>7.9232336228154815E-2</v>
      </c>
      <c r="K21" s="2">
        <f t="shared" si="1"/>
        <v>7.8492766141222192E-2</v>
      </c>
      <c r="L21" s="2">
        <f t="shared" si="2"/>
        <v>0.26522327469553453</v>
      </c>
      <c r="M21" s="2">
        <f t="shared" si="3"/>
        <v>0.27647867950481431</v>
      </c>
    </row>
    <row r="22" spans="1:13" x14ac:dyDescent="0.25">
      <c r="A22" t="s">
        <v>59</v>
      </c>
      <c r="B22">
        <v>9345</v>
      </c>
      <c r="C22">
        <v>9308</v>
      </c>
      <c r="D22">
        <v>734</v>
      </c>
      <c r="E22">
        <v>728</v>
      </c>
      <c r="F22">
        <v>167</v>
      </c>
      <c r="G22">
        <v>207</v>
      </c>
      <c r="H22">
        <v>75</v>
      </c>
      <c r="I22">
        <v>67</v>
      </c>
      <c r="J22" s="2">
        <f t="shared" si="0"/>
        <v>7.854467629748528E-2</v>
      </c>
      <c r="K22" s="2">
        <f t="shared" si="1"/>
        <v>7.8212290502793297E-2</v>
      </c>
      <c r="L22" s="2">
        <f t="shared" si="2"/>
        <v>0.22752043596730245</v>
      </c>
      <c r="M22" s="2">
        <f t="shared" si="3"/>
        <v>0.28434065934065933</v>
      </c>
    </row>
    <row r="23" spans="1:13" x14ac:dyDescent="0.25">
      <c r="A23" t="s">
        <v>60</v>
      </c>
      <c r="B23">
        <v>8890</v>
      </c>
      <c r="C23">
        <v>8715</v>
      </c>
      <c r="D23">
        <v>706</v>
      </c>
      <c r="E23">
        <v>722</v>
      </c>
      <c r="F23">
        <v>174</v>
      </c>
      <c r="G23">
        <v>182</v>
      </c>
      <c r="H23">
        <v>101</v>
      </c>
      <c r="I23">
        <v>123</v>
      </c>
      <c r="J23" s="2">
        <f t="shared" si="0"/>
        <v>7.9415073115860518E-2</v>
      </c>
      <c r="K23" s="2">
        <f t="shared" si="1"/>
        <v>8.2845668387837065E-2</v>
      </c>
      <c r="L23" s="2">
        <f t="shared" si="2"/>
        <v>0.24645892351274787</v>
      </c>
      <c r="M23" s="2">
        <f t="shared" si="3"/>
        <v>0.25207756232686979</v>
      </c>
    </row>
    <row r="24" spans="1:13" x14ac:dyDescent="0.25">
      <c r="A24" t="s">
        <v>61</v>
      </c>
      <c r="B24">
        <v>8460</v>
      </c>
      <c r="C24">
        <v>8448</v>
      </c>
      <c r="D24">
        <v>681</v>
      </c>
      <c r="E24">
        <v>695</v>
      </c>
      <c r="F24">
        <v>156</v>
      </c>
      <c r="G24">
        <v>142</v>
      </c>
      <c r="H24">
        <v>93</v>
      </c>
      <c r="I24">
        <v>100</v>
      </c>
      <c r="J24" s="2">
        <f t="shared" si="0"/>
        <v>8.0496453900709225E-2</v>
      </c>
      <c r="K24" s="2">
        <f t="shared" si="1"/>
        <v>8.2267992424242431E-2</v>
      </c>
      <c r="L24" s="2">
        <f t="shared" si="2"/>
        <v>0.22907488986784141</v>
      </c>
      <c r="M24" s="2">
        <f t="shared" si="3"/>
        <v>0.20431654676258992</v>
      </c>
    </row>
    <row r="25" spans="1:13" x14ac:dyDescent="0.25">
      <c r="A25" t="s">
        <v>62</v>
      </c>
      <c r="B25">
        <v>8836</v>
      </c>
      <c r="C25">
        <v>8836</v>
      </c>
      <c r="D25">
        <v>693</v>
      </c>
      <c r="E25">
        <v>724</v>
      </c>
      <c r="F25">
        <v>206</v>
      </c>
      <c r="G25">
        <v>182</v>
      </c>
      <c r="H25">
        <v>67</v>
      </c>
      <c r="I25">
        <v>103</v>
      </c>
      <c r="J25" s="2">
        <f t="shared" si="0"/>
        <v>7.8429153463105472E-2</v>
      </c>
      <c r="K25" s="2">
        <f t="shared" si="1"/>
        <v>8.1937528293345399E-2</v>
      </c>
      <c r="L25" s="2">
        <f t="shared" si="2"/>
        <v>0.29725829725829728</v>
      </c>
      <c r="M25" s="2">
        <f t="shared" si="3"/>
        <v>0.25138121546961328</v>
      </c>
    </row>
    <row r="26" spans="1:13" x14ac:dyDescent="0.25">
      <c r="A26" t="s">
        <v>63</v>
      </c>
      <c r="B26">
        <v>9437</v>
      </c>
      <c r="C26">
        <v>9359</v>
      </c>
      <c r="D26">
        <v>788</v>
      </c>
      <c r="E26">
        <v>789</v>
      </c>
      <c r="J26" s="2">
        <f t="shared" si="0"/>
        <v>8.3501112641729366E-2</v>
      </c>
      <c r="K26" s="2">
        <f t="shared" si="1"/>
        <v>8.4303878619510636E-2</v>
      </c>
      <c r="L26" s="2"/>
    </row>
    <row r="27" spans="1:13" x14ac:dyDescent="0.25">
      <c r="A27" t="s">
        <v>64</v>
      </c>
      <c r="B27">
        <v>9420</v>
      </c>
      <c r="C27">
        <v>9427</v>
      </c>
      <c r="D27">
        <v>781</v>
      </c>
      <c r="E27">
        <v>743</v>
      </c>
      <c r="J27" s="2">
        <f t="shared" si="0"/>
        <v>8.2908704883227172E-2</v>
      </c>
      <c r="K27" s="2">
        <f t="shared" si="1"/>
        <v>7.8816166330752099E-2</v>
      </c>
      <c r="L27" s="2"/>
    </row>
    <row r="28" spans="1:13" x14ac:dyDescent="0.25">
      <c r="A28" t="s">
        <v>65</v>
      </c>
      <c r="B28">
        <v>9570</v>
      </c>
      <c r="C28">
        <v>9633</v>
      </c>
      <c r="D28">
        <v>805</v>
      </c>
      <c r="E28">
        <v>808</v>
      </c>
      <c r="J28" s="2">
        <f t="shared" si="0"/>
        <v>8.4117032392894461E-2</v>
      </c>
      <c r="K28" s="2">
        <f t="shared" si="1"/>
        <v>8.3878334890480646E-2</v>
      </c>
      <c r="L28" s="2"/>
    </row>
    <row r="29" spans="1:13" x14ac:dyDescent="0.25">
      <c r="A29" t="s">
        <v>66</v>
      </c>
      <c r="B29">
        <v>9921</v>
      </c>
      <c r="C29">
        <v>9842</v>
      </c>
      <c r="D29">
        <v>830</v>
      </c>
      <c r="E29">
        <v>831</v>
      </c>
      <c r="J29" s="2">
        <f t="shared" si="0"/>
        <v>8.3660921278096961E-2</v>
      </c>
      <c r="K29" s="2">
        <f t="shared" si="1"/>
        <v>8.4434058118268651E-2</v>
      </c>
      <c r="L29" s="2"/>
    </row>
    <row r="30" spans="1:13" x14ac:dyDescent="0.25">
      <c r="A30" t="s">
        <v>67</v>
      </c>
      <c r="B30">
        <v>9424</v>
      </c>
      <c r="C30">
        <v>9272</v>
      </c>
      <c r="D30">
        <v>781</v>
      </c>
      <c r="E30">
        <v>767</v>
      </c>
      <c r="J30" s="2">
        <f t="shared" si="0"/>
        <v>8.2873514431239387E-2</v>
      </c>
      <c r="K30" s="2">
        <f t="shared" si="1"/>
        <v>8.2722174288179462E-2</v>
      </c>
      <c r="L30" s="2"/>
    </row>
    <row r="31" spans="1:13" x14ac:dyDescent="0.25">
      <c r="A31" t="s">
        <v>68</v>
      </c>
      <c r="B31">
        <v>9010</v>
      </c>
      <c r="C31">
        <v>8969</v>
      </c>
      <c r="D31">
        <v>756</v>
      </c>
      <c r="E31">
        <v>760</v>
      </c>
      <c r="J31" s="2">
        <f t="shared" si="0"/>
        <v>8.390677025527192E-2</v>
      </c>
      <c r="K31" s="2">
        <f t="shared" si="1"/>
        <v>8.4736313970342286E-2</v>
      </c>
      <c r="L31" s="2"/>
    </row>
    <row r="32" spans="1:13" x14ac:dyDescent="0.25">
      <c r="A32" t="s">
        <v>69</v>
      </c>
      <c r="B32">
        <v>9656</v>
      </c>
      <c r="C32">
        <v>9697</v>
      </c>
      <c r="D32">
        <v>825</v>
      </c>
      <c r="E32">
        <v>850</v>
      </c>
      <c r="J32" s="2">
        <f t="shared" si="0"/>
        <v>8.5439105219552614E-2</v>
      </c>
      <c r="K32" s="2">
        <f t="shared" si="1"/>
        <v>8.7655976075074762E-2</v>
      </c>
      <c r="L32" s="2"/>
    </row>
    <row r="33" spans="1:13" x14ac:dyDescent="0.25">
      <c r="A33" t="s">
        <v>70</v>
      </c>
      <c r="B33">
        <v>10419</v>
      </c>
      <c r="C33">
        <v>10445</v>
      </c>
      <c r="D33">
        <v>874</v>
      </c>
      <c r="E33">
        <v>851</v>
      </c>
      <c r="J33" s="2">
        <f t="shared" si="0"/>
        <v>8.3885209713024281E-2</v>
      </c>
      <c r="K33" s="2">
        <f t="shared" si="1"/>
        <v>8.1474389660124463E-2</v>
      </c>
      <c r="L33" s="2"/>
    </row>
    <row r="34" spans="1:13" x14ac:dyDescent="0.25">
      <c r="A34" t="s">
        <v>71</v>
      </c>
      <c r="B34">
        <v>9880</v>
      </c>
      <c r="C34">
        <v>9931</v>
      </c>
      <c r="D34">
        <v>830</v>
      </c>
      <c r="E34">
        <v>831</v>
      </c>
      <c r="J34" s="2">
        <f t="shared" si="0"/>
        <v>8.4008097165991905E-2</v>
      </c>
      <c r="K34" s="2">
        <f t="shared" si="1"/>
        <v>8.3677373879770423E-2</v>
      </c>
      <c r="L34" s="2"/>
    </row>
    <row r="35" spans="1:13" x14ac:dyDescent="0.25">
      <c r="A35" t="s">
        <v>72</v>
      </c>
      <c r="B35">
        <v>10134</v>
      </c>
      <c r="C35">
        <v>10042</v>
      </c>
      <c r="D35">
        <v>801</v>
      </c>
      <c r="E35">
        <v>802</v>
      </c>
      <c r="J35" s="2">
        <f t="shared" si="0"/>
        <v>7.9040852575488457E-2</v>
      </c>
      <c r="K35" s="2">
        <f t="shared" si="1"/>
        <v>7.9864568810993825E-2</v>
      </c>
      <c r="L35" s="2"/>
    </row>
    <row r="36" spans="1:13" x14ac:dyDescent="0.25">
      <c r="A36" t="s">
        <v>73</v>
      </c>
      <c r="B36">
        <v>9717</v>
      </c>
      <c r="C36">
        <v>9721</v>
      </c>
      <c r="D36">
        <v>814</v>
      </c>
      <c r="E36">
        <v>829</v>
      </c>
      <c r="J36" s="2">
        <f t="shared" si="0"/>
        <v>8.3770711124832767E-2</v>
      </c>
      <c r="K36" s="2">
        <f t="shared" si="1"/>
        <v>8.5279292253883351E-2</v>
      </c>
      <c r="L36" s="2"/>
    </row>
    <row r="37" spans="1:13" x14ac:dyDescent="0.25">
      <c r="A37" t="s">
        <v>74</v>
      </c>
      <c r="B37">
        <v>9192</v>
      </c>
      <c r="C37">
        <v>9304</v>
      </c>
      <c r="D37">
        <v>735</v>
      </c>
      <c r="E37">
        <v>770</v>
      </c>
      <c r="J37" s="2">
        <f t="shared" si="0"/>
        <v>7.9960835509138378E-2</v>
      </c>
      <c r="K37" s="2">
        <f t="shared" si="1"/>
        <v>8.2760103181427347E-2</v>
      </c>
      <c r="L37" s="2"/>
    </row>
    <row r="38" spans="1:13" x14ac:dyDescent="0.25">
      <c r="A38" t="s">
        <v>75</v>
      </c>
      <c r="B38">
        <v>8630</v>
      </c>
      <c r="C38">
        <v>8668</v>
      </c>
      <c r="D38">
        <v>743</v>
      </c>
      <c r="E38">
        <v>724</v>
      </c>
      <c r="J38" s="2">
        <f t="shared" si="0"/>
        <v>8.6095017381228267E-2</v>
      </c>
      <c r="K38" s="2">
        <f t="shared" si="1"/>
        <v>8.3525611444393175E-2</v>
      </c>
      <c r="L38" s="2"/>
    </row>
    <row r="39" spans="1:13" x14ac:dyDescent="0.25">
      <c r="A39" t="s">
        <v>76</v>
      </c>
      <c r="B39">
        <v>8970</v>
      </c>
      <c r="C39">
        <v>8988</v>
      </c>
      <c r="D39">
        <v>722</v>
      </c>
      <c r="E39">
        <v>710</v>
      </c>
      <c r="J39" s="2">
        <f t="shared" si="0"/>
        <v>8.0490523968784838E-2</v>
      </c>
      <c r="K39" s="2">
        <f t="shared" si="1"/>
        <v>7.8994214508233199E-2</v>
      </c>
      <c r="L39" s="2"/>
    </row>
    <row r="40" spans="1:13" s="1" customFormat="1" x14ac:dyDescent="0.25">
      <c r="A40" s="1" t="s">
        <v>86</v>
      </c>
      <c r="B40" s="1">
        <f>SUM(B3:B39)</f>
        <v>345543</v>
      </c>
      <c r="C40" s="1">
        <f>SUM(C3:C39)</f>
        <v>344660</v>
      </c>
      <c r="D40" s="1">
        <f>SUM(D3:D39)</f>
        <v>28378</v>
      </c>
      <c r="E40" s="1">
        <f>SUM(E3:E39)</f>
        <v>28325</v>
      </c>
      <c r="J40" s="12">
        <f>AVERAGE(J3:J39)</f>
        <v>8.2129274696539495E-2</v>
      </c>
      <c r="K40" s="12">
        <f>AVERAGE(K3:K39)</f>
        <v>8.2190520993564178E-2</v>
      </c>
      <c r="L40" s="12">
        <f>AVERAGE(L3:L25)</f>
        <v>0.2203509696998493</v>
      </c>
      <c r="M40" s="12">
        <f>AVERAGE(M3:M25)</f>
        <v>0.19956638767058335</v>
      </c>
    </row>
    <row r="41" spans="1:13" s="1" customFormat="1" x14ac:dyDescent="0.25"/>
    <row r="42" spans="1:13" x14ac:dyDescent="0.25">
      <c r="A42" s="19" t="s">
        <v>90</v>
      </c>
      <c r="B42" s="19"/>
      <c r="C42" s="19"/>
      <c r="E42" s="19" t="s">
        <v>89</v>
      </c>
      <c r="F42" s="19"/>
      <c r="G42" s="19"/>
      <c r="I42" s="19" t="s">
        <v>95</v>
      </c>
      <c r="J42" s="19"/>
      <c r="K42" s="19"/>
    </row>
    <row r="43" spans="1:13" x14ac:dyDescent="0.25">
      <c r="A43" s="16" t="s">
        <v>87</v>
      </c>
      <c r="B43" s="21">
        <v>0.5</v>
      </c>
      <c r="C43" s="21"/>
      <c r="E43" s="16" t="s">
        <v>87</v>
      </c>
      <c r="F43" s="21">
        <v>0.5</v>
      </c>
      <c r="G43" s="21"/>
      <c r="I43" s="16" t="s">
        <v>91</v>
      </c>
      <c r="J43" s="21">
        <v>0</v>
      </c>
      <c r="K43" s="21"/>
    </row>
    <row r="44" spans="1:13" x14ac:dyDescent="0.25">
      <c r="A44" s="16" t="s">
        <v>84</v>
      </c>
      <c r="B44" s="21">
        <f>SQRT(B43*(1-B43)/(B40+C40))</f>
        <v>6.0184074029432473E-4</v>
      </c>
      <c r="C44" s="21"/>
      <c r="D44" s="3"/>
      <c r="E44" s="16" t="s">
        <v>84</v>
      </c>
      <c r="F44" s="21">
        <f>SQRT(F43*(1-F43)/(D40+E40))</f>
        <v>2.0997470796992519E-3</v>
      </c>
      <c r="G44" s="21"/>
      <c r="I44" s="16" t="s">
        <v>93</v>
      </c>
      <c r="J44" s="21">
        <f>(D40+E40)/(B40+C40)</f>
        <v>8.2154090897895257E-2</v>
      </c>
      <c r="K44" s="21"/>
    </row>
    <row r="45" spans="1:13" x14ac:dyDescent="0.25">
      <c r="A45" s="16" t="s">
        <v>85</v>
      </c>
      <c r="B45" s="21">
        <f>1.96*B44</f>
        <v>1.1796078509768765E-3</v>
      </c>
      <c r="C45" s="21"/>
      <c r="E45" s="16" t="s">
        <v>85</v>
      </c>
      <c r="F45" s="21">
        <f>1.96*F44</f>
        <v>4.1155042762105335E-3</v>
      </c>
      <c r="G45" s="21"/>
      <c r="I45" s="16" t="s">
        <v>94</v>
      </c>
      <c r="J45" s="21">
        <f>SQRT(J44*(1-J44)*((1/B40)+(1/C40)))</f>
        <v>6.6106081563872224E-4</v>
      </c>
      <c r="K45" s="21"/>
    </row>
    <row r="46" spans="1:13" x14ac:dyDescent="0.25">
      <c r="A46" s="16" t="s">
        <v>88</v>
      </c>
      <c r="B46" s="21">
        <f>B43-B45</f>
        <v>0.49882039214902313</v>
      </c>
      <c r="C46" s="21">
        <f>B43+B45</f>
        <v>0.50117960785097693</v>
      </c>
      <c r="E46" s="16" t="s">
        <v>88</v>
      </c>
      <c r="F46" s="21">
        <f>0.5-F45</f>
        <v>0.49588449572378945</v>
      </c>
      <c r="G46" s="21">
        <f>F43+F45</f>
        <v>0.50411550427621055</v>
      </c>
      <c r="I46" s="16" t="s">
        <v>85</v>
      </c>
      <c r="J46" s="21">
        <f>1.96*J45</f>
        <v>1.2956791986518956E-3</v>
      </c>
      <c r="K46" s="21"/>
    </row>
    <row r="47" spans="1:13" x14ac:dyDescent="0.25">
      <c r="A47" s="16" t="s">
        <v>96</v>
      </c>
      <c r="B47" s="21">
        <f>B40/(B40+C40)</f>
        <v>0.50063966688061334</v>
      </c>
      <c r="C47" s="21"/>
      <c r="E47" s="16" t="s">
        <v>96</v>
      </c>
      <c r="F47" s="21">
        <f>D40/(D40+E40)</f>
        <v>0.50046734740666277</v>
      </c>
      <c r="G47" s="21"/>
      <c r="I47" s="16" t="s">
        <v>88</v>
      </c>
      <c r="J47" s="21">
        <f>J43-J46</f>
        <v>-1.2956791986518956E-3</v>
      </c>
      <c r="K47" s="21">
        <f>J43+J46</f>
        <v>1.2956791986518956E-3</v>
      </c>
    </row>
    <row r="48" spans="1:13" x14ac:dyDescent="0.25">
      <c r="I48" s="16" t="s">
        <v>96</v>
      </c>
      <c r="J48" s="21">
        <f>J40-K40</f>
        <v>-6.1246297024683538E-5</v>
      </c>
      <c r="K48" s="21"/>
    </row>
  </sheetData>
  <mergeCells count="10">
    <mergeCell ref="L1:M1"/>
    <mergeCell ref="J1:K1"/>
    <mergeCell ref="I42:K42"/>
    <mergeCell ref="A1:A2"/>
    <mergeCell ref="B1:C1"/>
    <mergeCell ref="D1:E1"/>
    <mergeCell ref="F1:G1"/>
    <mergeCell ref="H1:I1"/>
    <mergeCell ref="A42:C42"/>
    <mergeCell ref="E42:G4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970C3-695C-42BA-8388-5FF391A1340C}">
  <dimension ref="A1:M51"/>
  <sheetViews>
    <sheetView tabSelected="1" workbookViewId="0">
      <selection sqref="A1:A2"/>
    </sheetView>
  </sheetViews>
  <sheetFormatPr defaultRowHeight="15" x14ac:dyDescent="0.25"/>
  <cols>
    <col min="1" max="1" width="12.140625" bestFit="1" customWidth="1"/>
    <col min="2" max="2" width="8.42578125" bestFit="1" customWidth="1"/>
    <col min="3" max="3" width="11.28515625" bestFit="1" customWidth="1"/>
    <col min="4" max="4" width="7.5703125" bestFit="1" customWidth="1"/>
    <col min="5" max="5" width="11.28515625" bestFit="1" customWidth="1"/>
    <col min="6" max="6" width="7.5703125" bestFit="1" customWidth="1"/>
    <col min="7" max="7" width="11.5703125" bestFit="1" customWidth="1"/>
    <col min="8" max="8" width="7.5703125" bestFit="1" customWidth="1"/>
    <col min="9" max="9" width="11.28515625" bestFit="1" customWidth="1"/>
    <col min="10" max="10" width="7.5703125" bestFit="1" customWidth="1"/>
    <col min="11" max="11" width="11.28515625" bestFit="1" customWidth="1"/>
    <col min="13" max="13" width="11.28515625" bestFit="1" customWidth="1"/>
  </cols>
  <sheetData>
    <row r="1" spans="1:13" x14ac:dyDescent="0.25">
      <c r="A1" s="18" t="s">
        <v>77</v>
      </c>
      <c r="B1" s="19" t="s">
        <v>78</v>
      </c>
      <c r="C1" s="19"/>
      <c r="D1" s="19" t="s">
        <v>79</v>
      </c>
      <c r="E1" s="19"/>
      <c r="F1" s="19" t="s">
        <v>80</v>
      </c>
      <c r="G1" s="19"/>
      <c r="H1" s="19" t="s">
        <v>81</v>
      </c>
      <c r="I1" s="19"/>
      <c r="J1" s="19" t="s">
        <v>97</v>
      </c>
      <c r="K1" s="19"/>
      <c r="L1" s="19" t="s">
        <v>98</v>
      </c>
      <c r="M1" s="19"/>
    </row>
    <row r="2" spans="1:13" x14ac:dyDescent="0.25">
      <c r="A2" s="18"/>
      <c r="B2" s="20" t="s">
        <v>82</v>
      </c>
      <c r="C2" s="20" t="s">
        <v>83</v>
      </c>
      <c r="D2" s="20" t="s">
        <v>82</v>
      </c>
      <c r="E2" s="20" t="s">
        <v>83</v>
      </c>
      <c r="F2" s="20" t="s">
        <v>82</v>
      </c>
      <c r="G2" s="20" t="s">
        <v>83</v>
      </c>
      <c r="H2" s="20" t="s">
        <v>82</v>
      </c>
      <c r="I2" s="20" t="s">
        <v>83</v>
      </c>
      <c r="J2" s="20" t="s">
        <v>82</v>
      </c>
      <c r="K2" s="20" t="s">
        <v>83</v>
      </c>
      <c r="L2" s="20" t="s">
        <v>82</v>
      </c>
      <c r="M2" s="20" t="s">
        <v>83</v>
      </c>
    </row>
    <row r="3" spans="1:13" x14ac:dyDescent="0.25">
      <c r="A3" t="s">
        <v>40</v>
      </c>
      <c r="B3">
        <v>7723</v>
      </c>
      <c r="C3">
        <v>7716</v>
      </c>
      <c r="D3">
        <v>687</v>
      </c>
      <c r="E3">
        <v>686</v>
      </c>
      <c r="F3">
        <v>134</v>
      </c>
      <c r="G3">
        <v>105</v>
      </c>
      <c r="H3">
        <v>70</v>
      </c>
      <c r="I3">
        <v>34</v>
      </c>
      <c r="J3" s="2">
        <f t="shared" ref="J3:J25" si="0">F3/D3</f>
        <v>0.1950509461426492</v>
      </c>
      <c r="K3" s="2">
        <f t="shared" ref="K3:K25" si="1">G3/E3</f>
        <v>0.15306122448979592</v>
      </c>
      <c r="L3" s="2">
        <f>H3/D3</f>
        <v>0.10189228529839883</v>
      </c>
      <c r="M3" s="2">
        <f>I3/E3</f>
        <v>4.9562682215743441E-2</v>
      </c>
    </row>
    <row r="4" spans="1:13" x14ac:dyDescent="0.25">
      <c r="A4" t="s">
        <v>41</v>
      </c>
      <c r="B4">
        <v>9102</v>
      </c>
      <c r="C4">
        <v>9288</v>
      </c>
      <c r="D4">
        <v>779</v>
      </c>
      <c r="E4">
        <v>785</v>
      </c>
      <c r="F4">
        <v>147</v>
      </c>
      <c r="G4">
        <v>116</v>
      </c>
      <c r="H4">
        <v>70</v>
      </c>
      <c r="I4">
        <v>91</v>
      </c>
      <c r="J4" s="2">
        <f t="shared" si="0"/>
        <v>0.18870346598202825</v>
      </c>
      <c r="K4" s="2">
        <f t="shared" si="1"/>
        <v>0.14777070063694267</v>
      </c>
      <c r="L4" s="2">
        <f t="shared" ref="L4:L25" si="2">H4/D4</f>
        <v>8.9858793324775352E-2</v>
      </c>
      <c r="M4" s="2">
        <f t="shared" ref="M4:M25" si="3">I4/E4</f>
        <v>0.11592356687898089</v>
      </c>
    </row>
    <row r="5" spans="1:13" x14ac:dyDescent="0.25">
      <c r="A5" t="s">
        <v>42</v>
      </c>
      <c r="B5">
        <v>10511</v>
      </c>
      <c r="C5">
        <v>10480</v>
      </c>
      <c r="D5">
        <v>909</v>
      </c>
      <c r="E5">
        <v>884</v>
      </c>
      <c r="F5">
        <v>167</v>
      </c>
      <c r="G5">
        <v>145</v>
      </c>
      <c r="H5">
        <v>95</v>
      </c>
      <c r="I5">
        <v>79</v>
      </c>
      <c r="J5" s="2">
        <f t="shared" si="0"/>
        <v>0.18371837183718373</v>
      </c>
      <c r="K5" s="2">
        <f t="shared" si="1"/>
        <v>0.16402714932126697</v>
      </c>
      <c r="L5" s="2">
        <f t="shared" si="2"/>
        <v>0.10451045104510451</v>
      </c>
      <c r="M5" s="2">
        <f t="shared" si="3"/>
        <v>8.9366515837104074E-2</v>
      </c>
    </row>
    <row r="6" spans="1:13" x14ac:dyDescent="0.25">
      <c r="A6" t="s">
        <v>43</v>
      </c>
      <c r="B6">
        <v>9871</v>
      </c>
      <c r="C6">
        <v>9867</v>
      </c>
      <c r="D6">
        <v>836</v>
      </c>
      <c r="E6">
        <v>827</v>
      </c>
      <c r="F6">
        <v>156</v>
      </c>
      <c r="G6">
        <v>138</v>
      </c>
      <c r="H6">
        <v>105</v>
      </c>
      <c r="I6">
        <v>92</v>
      </c>
      <c r="J6" s="2">
        <f t="shared" si="0"/>
        <v>0.18660287081339713</v>
      </c>
      <c r="K6" s="2">
        <f t="shared" si="1"/>
        <v>0.16686819830713423</v>
      </c>
      <c r="L6" s="2">
        <f t="shared" si="2"/>
        <v>0.1255980861244019</v>
      </c>
      <c r="M6" s="2">
        <f t="shared" si="3"/>
        <v>0.11124546553808948</v>
      </c>
    </row>
    <row r="7" spans="1:13" x14ac:dyDescent="0.25">
      <c r="A7" t="s">
        <v>44</v>
      </c>
      <c r="B7">
        <v>10014</v>
      </c>
      <c r="C7">
        <v>9793</v>
      </c>
      <c r="D7">
        <v>837</v>
      </c>
      <c r="E7">
        <v>832</v>
      </c>
      <c r="F7">
        <v>163</v>
      </c>
      <c r="G7">
        <v>140</v>
      </c>
      <c r="H7">
        <v>64</v>
      </c>
      <c r="I7">
        <v>94</v>
      </c>
      <c r="J7" s="2">
        <f t="shared" si="0"/>
        <v>0.19474313022700118</v>
      </c>
      <c r="K7" s="2">
        <f t="shared" si="1"/>
        <v>0.16826923076923078</v>
      </c>
      <c r="L7" s="2">
        <f t="shared" si="2"/>
        <v>7.6463560334528072E-2</v>
      </c>
      <c r="M7" s="2">
        <f t="shared" si="3"/>
        <v>0.11298076923076923</v>
      </c>
    </row>
    <row r="8" spans="1:13" x14ac:dyDescent="0.25">
      <c r="A8" t="s">
        <v>45</v>
      </c>
      <c r="B8">
        <v>9670</v>
      </c>
      <c r="C8">
        <v>9500</v>
      </c>
      <c r="D8">
        <v>823</v>
      </c>
      <c r="E8">
        <v>788</v>
      </c>
      <c r="F8">
        <v>138</v>
      </c>
      <c r="G8">
        <v>129</v>
      </c>
      <c r="H8">
        <v>82</v>
      </c>
      <c r="I8">
        <v>61</v>
      </c>
      <c r="J8" s="2">
        <f t="shared" si="0"/>
        <v>0.16767922235722965</v>
      </c>
      <c r="K8" s="2">
        <f t="shared" si="1"/>
        <v>0.16370558375634517</v>
      </c>
      <c r="L8" s="2">
        <f t="shared" si="2"/>
        <v>9.9635479951397321E-2</v>
      </c>
      <c r="M8" s="2">
        <f t="shared" si="3"/>
        <v>7.7411167512690351E-2</v>
      </c>
    </row>
    <row r="9" spans="1:13" x14ac:dyDescent="0.25">
      <c r="A9" t="s">
        <v>46</v>
      </c>
      <c r="B9">
        <v>9008</v>
      </c>
      <c r="C9">
        <v>9088</v>
      </c>
      <c r="D9">
        <v>748</v>
      </c>
      <c r="E9">
        <v>780</v>
      </c>
      <c r="F9">
        <v>146</v>
      </c>
      <c r="G9">
        <v>127</v>
      </c>
      <c r="H9">
        <v>76</v>
      </c>
      <c r="I9">
        <v>44</v>
      </c>
      <c r="J9" s="2">
        <f t="shared" si="0"/>
        <v>0.19518716577540107</v>
      </c>
      <c r="K9" s="2">
        <f t="shared" si="1"/>
        <v>0.16282051282051282</v>
      </c>
      <c r="L9" s="2">
        <f t="shared" si="2"/>
        <v>0.10160427807486631</v>
      </c>
      <c r="M9" s="2">
        <f t="shared" si="3"/>
        <v>5.6410256410256411E-2</v>
      </c>
    </row>
    <row r="10" spans="1:13" x14ac:dyDescent="0.25">
      <c r="A10" t="s">
        <v>47</v>
      </c>
      <c r="B10">
        <v>7434</v>
      </c>
      <c r="C10">
        <v>7664</v>
      </c>
      <c r="D10">
        <v>632</v>
      </c>
      <c r="E10">
        <v>652</v>
      </c>
      <c r="F10">
        <v>110</v>
      </c>
      <c r="G10">
        <v>94</v>
      </c>
      <c r="H10">
        <v>70</v>
      </c>
      <c r="I10">
        <v>62</v>
      </c>
      <c r="J10" s="2">
        <f t="shared" si="0"/>
        <v>0.17405063291139242</v>
      </c>
      <c r="K10" s="2">
        <f t="shared" si="1"/>
        <v>0.14417177914110429</v>
      </c>
      <c r="L10" s="2">
        <f t="shared" si="2"/>
        <v>0.11075949367088607</v>
      </c>
      <c r="M10" s="2">
        <f t="shared" si="3"/>
        <v>9.5092024539877307E-2</v>
      </c>
    </row>
    <row r="11" spans="1:13" x14ac:dyDescent="0.25">
      <c r="A11" t="s">
        <v>48</v>
      </c>
      <c r="B11">
        <v>8459</v>
      </c>
      <c r="C11">
        <v>8434</v>
      </c>
      <c r="D11">
        <v>691</v>
      </c>
      <c r="E11">
        <v>697</v>
      </c>
      <c r="F11">
        <v>131</v>
      </c>
      <c r="G11">
        <v>120</v>
      </c>
      <c r="H11">
        <v>60</v>
      </c>
      <c r="I11">
        <v>77</v>
      </c>
      <c r="J11" s="2">
        <f t="shared" si="0"/>
        <v>0.18958031837916064</v>
      </c>
      <c r="K11" s="2">
        <f t="shared" si="1"/>
        <v>0.17216642754662842</v>
      </c>
      <c r="L11" s="2">
        <f t="shared" si="2"/>
        <v>8.6830680173661356E-2</v>
      </c>
      <c r="M11" s="2">
        <f t="shared" si="3"/>
        <v>0.11047345767575323</v>
      </c>
    </row>
    <row r="12" spans="1:13" x14ac:dyDescent="0.25">
      <c r="A12" t="s">
        <v>49</v>
      </c>
      <c r="B12">
        <v>10667</v>
      </c>
      <c r="C12">
        <v>10496</v>
      </c>
      <c r="D12">
        <v>861</v>
      </c>
      <c r="E12">
        <v>860</v>
      </c>
      <c r="F12">
        <v>165</v>
      </c>
      <c r="G12">
        <v>153</v>
      </c>
      <c r="H12">
        <v>97</v>
      </c>
      <c r="I12">
        <v>98</v>
      </c>
      <c r="J12" s="2">
        <f t="shared" si="0"/>
        <v>0.19163763066202091</v>
      </c>
      <c r="K12" s="2">
        <f t="shared" si="1"/>
        <v>0.17790697674418604</v>
      </c>
      <c r="L12" s="2">
        <f t="shared" si="2"/>
        <v>0.11265969802555169</v>
      </c>
      <c r="M12" s="2">
        <f t="shared" si="3"/>
        <v>0.11395348837209303</v>
      </c>
    </row>
    <row r="13" spans="1:13" x14ac:dyDescent="0.25">
      <c r="A13" t="s">
        <v>50</v>
      </c>
      <c r="B13">
        <v>10660</v>
      </c>
      <c r="C13">
        <v>10551</v>
      </c>
      <c r="D13">
        <v>867</v>
      </c>
      <c r="E13">
        <v>864</v>
      </c>
      <c r="F13">
        <v>196</v>
      </c>
      <c r="G13">
        <v>143</v>
      </c>
      <c r="H13">
        <v>105</v>
      </c>
      <c r="I13">
        <v>71</v>
      </c>
      <c r="J13" s="2">
        <f t="shared" si="0"/>
        <v>0.22606689734717417</v>
      </c>
      <c r="K13" s="2">
        <f t="shared" si="1"/>
        <v>0.16550925925925927</v>
      </c>
      <c r="L13" s="2">
        <f t="shared" si="2"/>
        <v>0.12110726643598616</v>
      </c>
      <c r="M13" s="2">
        <f t="shared" si="3"/>
        <v>8.217592592592593E-2</v>
      </c>
    </row>
    <row r="14" spans="1:13" x14ac:dyDescent="0.25">
      <c r="A14" t="s">
        <v>51</v>
      </c>
      <c r="B14">
        <v>9947</v>
      </c>
      <c r="C14">
        <v>9737</v>
      </c>
      <c r="D14">
        <v>838</v>
      </c>
      <c r="E14">
        <v>801</v>
      </c>
      <c r="F14">
        <v>162</v>
      </c>
      <c r="G14">
        <v>128</v>
      </c>
      <c r="H14">
        <v>92</v>
      </c>
      <c r="I14">
        <v>70</v>
      </c>
      <c r="J14" s="2">
        <f t="shared" si="0"/>
        <v>0.19331742243436753</v>
      </c>
      <c r="K14" s="2">
        <f t="shared" si="1"/>
        <v>0.15980024968789014</v>
      </c>
      <c r="L14" s="2">
        <f t="shared" si="2"/>
        <v>0.10978520286396182</v>
      </c>
      <c r="M14" s="2">
        <f t="shared" si="3"/>
        <v>8.7390761548064924E-2</v>
      </c>
    </row>
    <row r="15" spans="1:13" x14ac:dyDescent="0.25">
      <c r="A15" t="s">
        <v>52</v>
      </c>
      <c r="B15">
        <v>8324</v>
      </c>
      <c r="C15">
        <v>8176</v>
      </c>
      <c r="D15">
        <v>665</v>
      </c>
      <c r="E15">
        <v>642</v>
      </c>
      <c r="F15">
        <v>127</v>
      </c>
      <c r="G15">
        <v>122</v>
      </c>
      <c r="H15">
        <v>56</v>
      </c>
      <c r="I15">
        <v>68</v>
      </c>
      <c r="J15" s="2">
        <f t="shared" si="0"/>
        <v>0.19097744360902255</v>
      </c>
      <c r="K15" s="2">
        <f t="shared" si="1"/>
        <v>0.19003115264797507</v>
      </c>
      <c r="L15" s="2">
        <f t="shared" si="2"/>
        <v>8.4210526315789472E-2</v>
      </c>
      <c r="M15" s="2">
        <f t="shared" si="3"/>
        <v>0.1059190031152648</v>
      </c>
    </row>
    <row r="16" spans="1:13" x14ac:dyDescent="0.25">
      <c r="A16" t="s">
        <v>53</v>
      </c>
      <c r="B16">
        <v>9434</v>
      </c>
      <c r="C16">
        <v>9402</v>
      </c>
      <c r="D16">
        <v>673</v>
      </c>
      <c r="E16">
        <v>697</v>
      </c>
      <c r="F16">
        <v>220</v>
      </c>
      <c r="G16">
        <v>194</v>
      </c>
      <c r="H16">
        <v>122</v>
      </c>
      <c r="I16">
        <v>94</v>
      </c>
      <c r="J16" s="2">
        <f t="shared" si="0"/>
        <v>0.32689450222882616</v>
      </c>
      <c r="K16" s="2">
        <f t="shared" si="1"/>
        <v>0.27833572453371591</v>
      </c>
      <c r="L16" s="2">
        <f t="shared" si="2"/>
        <v>0.1812778603268945</v>
      </c>
      <c r="M16" s="2">
        <f t="shared" si="3"/>
        <v>0.13486370157819225</v>
      </c>
    </row>
    <row r="17" spans="1:13" x14ac:dyDescent="0.25">
      <c r="A17" t="s">
        <v>54</v>
      </c>
      <c r="B17">
        <v>8687</v>
      </c>
      <c r="C17">
        <v>8669</v>
      </c>
      <c r="D17">
        <v>691</v>
      </c>
      <c r="E17">
        <v>669</v>
      </c>
      <c r="F17">
        <v>176</v>
      </c>
      <c r="G17">
        <v>127</v>
      </c>
      <c r="H17">
        <v>128</v>
      </c>
      <c r="I17">
        <v>81</v>
      </c>
      <c r="J17" s="2">
        <f t="shared" si="0"/>
        <v>0.25470332850940663</v>
      </c>
      <c r="K17" s="2">
        <f t="shared" si="1"/>
        <v>0.18983557548579971</v>
      </c>
      <c r="L17" s="2">
        <f t="shared" si="2"/>
        <v>0.18523878437047755</v>
      </c>
      <c r="M17" s="2">
        <f t="shared" si="3"/>
        <v>0.1210762331838565</v>
      </c>
    </row>
    <row r="18" spans="1:13" x14ac:dyDescent="0.25">
      <c r="A18" t="s">
        <v>55</v>
      </c>
      <c r="B18">
        <v>8896</v>
      </c>
      <c r="C18">
        <v>8881</v>
      </c>
      <c r="D18">
        <v>708</v>
      </c>
      <c r="E18">
        <v>693</v>
      </c>
      <c r="F18">
        <v>161</v>
      </c>
      <c r="G18">
        <v>153</v>
      </c>
      <c r="H18">
        <v>104</v>
      </c>
      <c r="I18">
        <v>101</v>
      </c>
      <c r="J18" s="2">
        <f t="shared" si="0"/>
        <v>0.22740112994350281</v>
      </c>
      <c r="K18" s="2">
        <f t="shared" si="1"/>
        <v>0.22077922077922077</v>
      </c>
      <c r="L18" s="2">
        <f t="shared" si="2"/>
        <v>0.14689265536723164</v>
      </c>
      <c r="M18" s="2">
        <f t="shared" si="3"/>
        <v>0.14574314574314573</v>
      </c>
    </row>
    <row r="19" spans="1:13" x14ac:dyDescent="0.25">
      <c r="A19" t="s">
        <v>56</v>
      </c>
      <c r="B19">
        <v>9535</v>
      </c>
      <c r="C19">
        <v>9655</v>
      </c>
      <c r="D19">
        <v>759</v>
      </c>
      <c r="E19">
        <v>771</v>
      </c>
      <c r="F19">
        <v>233</v>
      </c>
      <c r="G19">
        <v>213</v>
      </c>
      <c r="H19">
        <v>124</v>
      </c>
      <c r="I19">
        <v>119</v>
      </c>
      <c r="J19" s="2">
        <f t="shared" si="0"/>
        <v>0.30698287220026349</v>
      </c>
      <c r="K19" s="2">
        <f t="shared" si="1"/>
        <v>0.27626459143968873</v>
      </c>
      <c r="L19" s="2">
        <f t="shared" si="2"/>
        <v>0.16337285902503293</v>
      </c>
      <c r="M19" s="2">
        <f t="shared" si="3"/>
        <v>0.15434500648508431</v>
      </c>
    </row>
    <row r="20" spans="1:13" x14ac:dyDescent="0.25">
      <c r="A20" t="s">
        <v>57</v>
      </c>
      <c r="B20">
        <v>9363</v>
      </c>
      <c r="C20">
        <v>9396</v>
      </c>
      <c r="D20">
        <v>736</v>
      </c>
      <c r="E20">
        <v>736</v>
      </c>
      <c r="F20">
        <v>154</v>
      </c>
      <c r="G20">
        <v>162</v>
      </c>
      <c r="H20">
        <v>91</v>
      </c>
      <c r="I20">
        <v>120</v>
      </c>
      <c r="J20" s="2">
        <f t="shared" si="0"/>
        <v>0.20923913043478262</v>
      </c>
      <c r="K20" s="2">
        <f t="shared" si="1"/>
        <v>0.22010869565217392</v>
      </c>
      <c r="L20" s="2">
        <f t="shared" si="2"/>
        <v>0.12364130434782608</v>
      </c>
      <c r="M20" s="2">
        <f t="shared" si="3"/>
        <v>0.16304347826086957</v>
      </c>
    </row>
    <row r="21" spans="1:13" x14ac:dyDescent="0.25">
      <c r="A21" t="s">
        <v>58</v>
      </c>
      <c r="B21">
        <v>9327</v>
      </c>
      <c r="C21">
        <v>9262</v>
      </c>
      <c r="D21">
        <v>739</v>
      </c>
      <c r="E21">
        <v>727</v>
      </c>
      <c r="F21">
        <v>196</v>
      </c>
      <c r="G21">
        <v>201</v>
      </c>
      <c r="H21">
        <v>86</v>
      </c>
      <c r="I21">
        <v>96</v>
      </c>
      <c r="J21" s="2">
        <f t="shared" si="0"/>
        <v>0.26522327469553453</v>
      </c>
      <c r="K21" s="2">
        <f t="shared" si="1"/>
        <v>0.27647867950481431</v>
      </c>
      <c r="L21" s="2">
        <f t="shared" si="2"/>
        <v>0.11637347767253045</v>
      </c>
      <c r="M21" s="2">
        <f t="shared" si="3"/>
        <v>0.13204951856946354</v>
      </c>
    </row>
    <row r="22" spans="1:13" x14ac:dyDescent="0.25">
      <c r="A22" t="s">
        <v>59</v>
      </c>
      <c r="B22">
        <v>9345</v>
      </c>
      <c r="C22">
        <v>9308</v>
      </c>
      <c r="D22">
        <v>734</v>
      </c>
      <c r="E22">
        <v>728</v>
      </c>
      <c r="F22">
        <v>167</v>
      </c>
      <c r="G22">
        <v>207</v>
      </c>
      <c r="H22">
        <v>75</v>
      </c>
      <c r="I22">
        <v>67</v>
      </c>
      <c r="J22" s="2">
        <f t="shared" si="0"/>
        <v>0.22752043596730245</v>
      </c>
      <c r="K22" s="2">
        <f t="shared" si="1"/>
        <v>0.28434065934065933</v>
      </c>
      <c r="L22" s="2">
        <f t="shared" si="2"/>
        <v>0.10217983651226158</v>
      </c>
      <c r="M22" s="2">
        <f t="shared" si="3"/>
        <v>9.2032967032967039E-2</v>
      </c>
    </row>
    <row r="23" spans="1:13" x14ac:dyDescent="0.25">
      <c r="A23" t="s">
        <v>60</v>
      </c>
      <c r="B23">
        <v>8890</v>
      </c>
      <c r="C23">
        <v>8715</v>
      </c>
      <c r="D23">
        <v>706</v>
      </c>
      <c r="E23">
        <v>722</v>
      </c>
      <c r="F23">
        <v>174</v>
      </c>
      <c r="G23">
        <v>182</v>
      </c>
      <c r="H23">
        <v>101</v>
      </c>
      <c r="I23">
        <v>123</v>
      </c>
      <c r="J23" s="2">
        <f t="shared" si="0"/>
        <v>0.24645892351274787</v>
      </c>
      <c r="K23" s="2">
        <f t="shared" si="1"/>
        <v>0.25207756232686979</v>
      </c>
      <c r="L23" s="2">
        <f t="shared" si="2"/>
        <v>0.14305949008498584</v>
      </c>
      <c r="M23" s="2">
        <f t="shared" si="3"/>
        <v>0.17036011080332411</v>
      </c>
    </row>
    <row r="24" spans="1:13" x14ac:dyDescent="0.25">
      <c r="A24" t="s">
        <v>61</v>
      </c>
      <c r="B24">
        <v>8460</v>
      </c>
      <c r="C24">
        <v>8448</v>
      </c>
      <c r="D24">
        <v>681</v>
      </c>
      <c r="E24">
        <v>695</v>
      </c>
      <c r="F24">
        <v>156</v>
      </c>
      <c r="G24">
        <v>142</v>
      </c>
      <c r="H24">
        <v>93</v>
      </c>
      <c r="I24">
        <v>100</v>
      </c>
      <c r="J24" s="2">
        <f t="shared" si="0"/>
        <v>0.22907488986784141</v>
      </c>
      <c r="K24" s="2">
        <f t="shared" si="1"/>
        <v>0.20431654676258992</v>
      </c>
      <c r="L24" s="2">
        <f t="shared" si="2"/>
        <v>0.13656387665198239</v>
      </c>
      <c r="M24" s="2">
        <f t="shared" si="3"/>
        <v>0.14388489208633093</v>
      </c>
    </row>
    <row r="25" spans="1:13" x14ac:dyDescent="0.25">
      <c r="A25" t="s">
        <v>62</v>
      </c>
      <c r="B25">
        <v>8836</v>
      </c>
      <c r="C25">
        <v>8836</v>
      </c>
      <c r="D25">
        <v>693</v>
      </c>
      <c r="E25">
        <v>724</v>
      </c>
      <c r="F25">
        <v>206</v>
      </c>
      <c r="G25">
        <v>182</v>
      </c>
      <c r="H25">
        <v>67</v>
      </c>
      <c r="I25">
        <v>103</v>
      </c>
      <c r="J25" s="2">
        <f t="shared" si="0"/>
        <v>0.29725829725829728</v>
      </c>
      <c r="K25" s="2">
        <f t="shared" si="1"/>
        <v>0.25138121546961328</v>
      </c>
      <c r="L25" s="2">
        <f t="shared" si="2"/>
        <v>9.6681096681096687E-2</v>
      </c>
      <c r="M25" s="2">
        <f t="shared" si="3"/>
        <v>0.14226519337016574</v>
      </c>
    </row>
    <row r="26" spans="1:13" x14ac:dyDescent="0.25">
      <c r="A26" t="s">
        <v>63</v>
      </c>
      <c r="B26">
        <v>9437</v>
      </c>
      <c r="C26">
        <v>9359</v>
      </c>
      <c r="D26">
        <v>788</v>
      </c>
      <c r="E26">
        <v>789</v>
      </c>
      <c r="J26" s="2"/>
    </row>
    <row r="27" spans="1:13" x14ac:dyDescent="0.25">
      <c r="A27" t="s">
        <v>64</v>
      </c>
      <c r="B27">
        <v>9420</v>
      </c>
      <c r="C27">
        <v>9427</v>
      </c>
      <c r="D27">
        <v>781</v>
      </c>
      <c r="E27">
        <v>743</v>
      </c>
      <c r="J27" s="2"/>
    </row>
    <row r="28" spans="1:13" x14ac:dyDescent="0.25">
      <c r="A28" t="s">
        <v>65</v>
      </c>
      <c r="B28">
        <v>9570</v>
      </c>
      <c r="C28">
        <v>9633</v>
      </c>
      <c r="D28">
        <v>805</v>
      </c>
      <c r="E28">
        <v>808</v>
      </c>
      <c r="J28" s="2"/>
    </row>
    <row r="29" spans="1:13" x14ac:dyDescent="0.25">
      <c r="A29" t="s">
        <v>66</v>
      </c>
      <c r="B29">
        <v>9921</v>
      </c>
      <c r="C29">
        <v>9842</v>
      </c>
      <c r="D29">
        <v>830</v>
      </c>
      <c r="E29">
        <v>831</v>
      </c>
      <c r="J29" s="2"/>
    </row>
    <row r="30" spans="1:13" x14ac:dyDescent="0.25">
      <c r="A30" t="s">
        <v>67</v>
      </c>
      <c r="B30">
        <v>9424</v>
      </c>
      <c r="C30">
        <v>9272</v>
      </c>
      <c r="D30">
        <v>781</v>
      </c>
      <c r="E30">
        <v>767</v>
      </c>
      <c r="J30" s="2"/>
    </row>
    <row r="31" spans="1:13" x14ac:dyDescent="0.25">
      <c r="A31" t="s">
        <v>68</v>
      </c>
      <c r="B31">
        <v>9010</v>
      </c>
      <c r="C31">
        <v>8969</v>
      </c>
      <c r="D31">
        <v>756</v>
      </c>
      <c r="E31">
        <v>760</v>
      </c>
      <c r="J31" s="2"/>
    </row>
    <row r="32" spans="1:13" x14ac:dyDescent="0.25">
      <c r="A32" t="s">
        <v>69</v>
      </c>
      <c r="B32">
        <v>9656</v>
      </c>
      <c r="C32">
        <v>9697</v>
      </c>
      <c r="D32">
        <v>825</v>
      </c>
      <c r="E32">
        <v>850</v>
      </c>
      <c r="J32" s="2"/>
    </row>
    <row r="33" spans="1:13" x14ac:dyDescent="0.25">
      <c r="A33" t="s">
        <v>70</v>
      </c>
      <c r="B33">
        <v>10419</v>
      </c>
      <c r="C33">
        <v>10445</v>
      </c>
      <c r="D33">
        <v>874</v>
      </c>
      <c r="E33">
        <v>851</v>
      </c>
      <c r="J33" s="2"/>
    </row>
    <row r="34" spans="1:13" x14ac:dyDescent="0.25">
      <c r="A34" t="s">
        <v>71</v>
      </c>
      <c r="B34">
        <v>9880</v>
      </c>
      <c r="C34">
        <v>9931</v>
      </c>
      <c r="D34">
        <v>830</v>
      </c>
      <c r="E34">
        <v>831</v>
      </c>
      <c r="J34" s="2"/>
    </row>
    <row r="35" spans="1:13" x14ac:dyDescent="0.25">
      <c r="A35" t="s">
        <v>72</v>
      </c>
      <c r="B35">
        <v>10134</v>
      </c>
      <c r="C35">
        <v>10042</v>
      </c>
      <c r="D35">
        <v>801</v>
      </c>
      <c r="E35">
        <v>802</v>
      </c>
      <c r="J35" s="2"/>
    </row>
    <row r="36" spans="1:13" x14ac:dyDescent="0.25">
      <c r="A36" t="s">
        <v>73</v>
      </c>
      <c r="B36">
        <v>9717</v>
      </c>
      <c r="C36">
        <v>9721</v>
      </c>
      <c r="D36">
        <v>814</v>
      </c>
      <c r="E36">
        <v>829</v>
      </c>
      <c r="J36" s="2"/>
    </row>
    <row r="37" spans="1:13" x14ac:dyDescent="0.25">
      <c r="A37" t="s">
        <v>74</v>
      </c>
      <c r="B37">
        <v>9192</v>
      </c>
      <c r="C37">
        <v>9304</v>
      </c>
      <c r="D37">
        <v>735</v>
      </c>
      <c r="E37">
        <v>770</v>
      </c>
      <c r="J37" s="2"/>
    </row>
    <row r="38" spans="1:13" x14ac:dyDescent="0.25">
      <c r="A38" t="s">
        <v>75</v>
      </c>
      <c r="B38">
        <v>8630</v>
      </c>
      <c r="C38">
        <v>8668</v>
      </c>
      <c r="D38">
        <v>743</v>
      </c>
      <c r="E38">
        <v>724</v>
      </c>
      <c r="J38" s="2"/>
    </row>
    <row r="39" spans="1:13" x14ac:dyDescent="0.25">
      <c r="A39" t="s">
        <v>76</v>
      </c>
      <c r="B39">
        <v>8970</v>
      </c>
      <c r="C39">
        <v>8988</v>
      </c>
      <c r="D39">
        <v>722</v>
      </c>
      <c r="E39">
        <v>710</v>
      </c>
      <c r="J39" s="2"/>
    </row>
    <row r="40" spans="1:13" x14ac:dyDescent="0.25">
      <c r="A40" s="1" t="s">
        <v>86</v>
      </c>
      <c r="B40" s="1">
        <f>SUM(B3:B39)</f>
        <v>345543</v>
      </c>
      <c r="C40" s="1">
        <f>SUM(C3:C39)</f>
        <v>344660</v>
      </c>
      <c r="D40" s="1">
        <f>SUM(D3:D39)</f>
        <v>28378</v>
      </c>
      <c r="E40" s="1">
        <f>SUM(E3:E39)</f>
        <v>28325</v>
      </c>
      <c r="F40" s="1">
        <f>SUM(F3:F25)</f>
        <v>3785</v>
      </c>
      <c r="G40" s="1">
        <f>SUM(G3:G25)</f>
        <v>3423</v>
      </c>
      <c r="H40" s="1">
        <f>SUM(H3:H25)</f>
        <v>2033</v>
      </c>
      <c r="I40" s="1">
        <f>SUM(I3:I25)</f>
        <v>1945</v>
      </c>
      <c r="J40" s="12">
        <f>AVERAGE(J3:J25)</f>
        <v>0.2203509696998493</v>
      </c>
      <c r="K40" s="12">
        <f>AVERAGE(K3:K25)</f>
        <v>0.19956638767058335</v>
      </c>
      <c r="L40" s="12">
        <f>AVERAGE(L3:L25)</f>
        <v>0.11826943663824471</v>
      </c>
      <c r="M40" s="12">
        <f>AVERAGE(M3:M25)</f>
        <v>0.11337257964843532</v>
      </c>
    </row>
    <row r="41" spans="1:13" x14ac:dyDescent="0.25">
      <c r="J41" s="2"/>
    </row>
    <row r="42" spans="1:13" x14ac:dyDescent="0.25">
      <c r="A42" s="19" t="s">
        <v>105</v>
      </c>
      <c r="B42" s="19"/>
      <c r="C42" s="19"/>
      <c r="E42" s="19" t="s">
        <v>106</v>
      </c>
      <c r="F42" s="19"/>
      <c r="G42" s="19"/>
    </row>
    <row r="43" spans="1:13" x14ac:dyDescent="0.25">
      <c r="A43" s="16" t="s">
        <v>99</v>
      </c>
      <c r="B43" s="16">
        <f>SUM(G3:G25)</f>
        <v>3423</v>
      </c>
      <c r="C43" s="16"/>
      <c r="E43" s="16" t="s">
        <v>99</v>
      </c>
      <c r="F43" s="16">
        <f>SUM(I3:I25)</f>
        <v>1945</v>
      </c>
      <c r="G43" s="16"/>
    </row>
    <row r="44" spans="1:13" x14ac:dyDescent="0.25">
      <c r="A44" s="16" t="s">
        <v>100</v>
      </c>
      <c r="B44" s="16">
        <f>SUM(E3:E25)</f>
        <v>17260</v>
      </c>
      <c r="C44" s="16"/>
      <c r="E44" s="16" t="s">
        <v>100</v>
      </c>
      <c r="F44" s="16">
        <f>SUM(E3:E25)</f>
        <v>17260</v>
      </c>
      <c r="G44" s="16"/>
    </row>
    <row r="45" spans="1:13" x14ac:dyDescent="0.25">
      <c r="A45" s="16" t="s">
        <v>101</v>
      </c>
      <c r="B45" s="16">
        <f>SUM(F3:F25)</f>
        <v>3785</v>
      </c>
      <c r="C45" s="16"/>
      <c r="E45" s="16" t="s">
        <v>101</v>
      </c>
      <c r="F45" s="16">
        <f>SUM(H3:H25)</f>
        <v>2033</v>
      </c>
      <c r="G45" s="16"/>
    </row>
    <row r="46" spans="1:13" x14ac:dyDescent="0.25">
      <c r="A46" s="16" t="s">
        <v>102</v>
      </c>
      <c r="B46" s="16">
        <f>SUM(D3:D25)</f>
        <v>17293</v>
      </c>
      <c r="C46" s="16"/>
      <c r="E46" s="16" t="s">
        <v>102</v>
      </c>
      <c r="F46" s="16">
        <f>SUM(D3:D25)</f>
        <v>17293</v>
      </c>
      <c r="G46" s="16"/>
    </row>
    <row r="47" spans="1:13" x14ac:dyDescent="0.25">
      <c r="A47" s="16" t="s">
        <v>103</v>
      </c>
      <c r="B47" s="21">
        <f>(B43/B44)-(B45/B46)</f>
        <v>-2.0554874580361565E-2</v>
      </c>
      <c r="C47" s="16"/>
      <c r="E47" s="16" t="s">
        <v>103</v>
      </c>
      <c r="F47" s="16">
        <f>(F43/F44)-(F45/F46)</f>
        <v>-4.8737226745441675E-3</v>
      </c>
      <c r="G47" s="16"/>
    </row>
    <row r="48" spans="1:13" x14ac:dyDescent="0.25">
      <c r="A48" s="16" t="s">
        <v>104</v>
      </c>
      <c r="B48" s="21">
        <f>(B43+B45)/(B44+B46)</f>
        <v>0.20860706740369866</v>
      </c>
      <c r="C48" s="16"/>
      <c r="E48" s="16" t="s">
        <v>104</v>
      </c>
      <c r="F48" s="16">
        <f>(F43+F45)/(F44+F46)</f>
        <v>0.11512748531241861</v>
      </c>
      <c r="G48" s="16"/>
    </row>
    <row r="49" spans="1:7" x14ac:dyDescent="0.25">
      <c r="A49" s="16" t="s">
        <v>84</v>
      </c>
      <c r="B49" s="21">
        <f>SQRT(B48*(1-B48)*((1/B44)+(1/B46)))</f>
        <v>4.3716753852259364E-3</v>
      </c>
      <c r="C49" s="16"/>
      <c r="E49" s="16" t="s">
        <v>84</v>
      </c>
      <c r="F49" s="16">
        <f>SQRT(F48*(1-F48)*((1/F44)+(1/F46)))</f>
        <v>3.4341335129324238E-3</v>
      </c>
      <c r="G49" s="16"/>
    </row>
    <row r="50" spans="1:7" x14ac:dyDescent="0.25">
      <c r="A50" s="16" t="s">
        <v>85</v>
      </c>
      <c r="B50" s="21">
        <f>1.96*B49</f>
        <v>8.5684837550428355E-3</v>
      </c>
      <c r="C50" s="16"/>
      <c r="E50" s="16" t="s">
        <v>85</v>
      </c>
      <c r="F50" s="16">
        <f>1.96*F49</f>
        <v>6.7309016853475505E-3</v>
      </c>
      <c r="G50" s="16"/>
    </row>
    <row r="51" spans="1:7" x14ac:dyDescent="0.25">
      <c r="A51" s="16" t="s">
        <v>88</v>
      </c>
      <c r="B51" s="21">
        <f>B47-B50</f>
        <v>-2.9123358335404401E-2</v>
      </c>
      <c r="C51" s="21">
        <f>B47+B50</f>
        <v>-1.198639082531873E-2</v>
      </c>
      <c r="E51" s="16" t="s">
        <v>88</v>
      </c>
      <c r="F51" s="16">
        <f>F47-F50</f>
        <v>-1.1604624359891718E-2</v>
      </c>
      <c r="G51" s="21">
        <f>F47+F50</f>
        <v>1.857179010803383E-3</v>
      </c>
    </row>
  </sheetData>
  <mergeCells count="9">
    <mergeCell ref="J1:K1"/>
    <mergeCell ref="L1:M1"/>
    <mergeCell ref="A42:C42"/>
    <mergeCell ref="E42:G42"/>
    <mergeCell ref="A1:A2"/>
    <mergeCell ref="B1:C1"/>
    <mergeCell ref="D1:E1"/>
    <mergeCell ref="F1:G1"/>
    <mergeCell ref="H1:I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8F18A-AB08-4564-AA01-9DD665531BCF}">
  <dimension ref="A1:M45"/>
  <sheetViews>
    <sheetView workbookViewId="0">
      <selection sqref="A1:A2"/>
    </sheetView>
  </sheetViews>
  <sheetFormatPr defaultRowHeight="15" x14ac:dyDescent="0.25"/>
  <cols>
    <col min="1" max="1" width="12.140625" bestFit="1" customWidth="1"/>
    <col min="2" max="2" width="10.42578125" bestFit="1" customWidth="1"/>
    <col min="3" max="3" width="11.28515625" bestFit="1" customWidth="1"/>
    <col min="4" max="4" width="7.5703125" bestFit="1" customWidth="1"/>
    <col min="5" max="5" width="11.28515625" bestFit="1" customWidth="1"/>
    <col min="6" max="6" width="7.5703125" bestFit="1" customWidth="1"/>
    <col min="7" max="7" width="11.28515625" bestFit="1" customWidth="1"/>
    <col min="8" max="8" width="7.5703125" bestFit="1" customWidth="1"/>
    <col min="9" max="9" width="11.28515625" bestFit="1" customWidth="1"/>
    <col min="10" max="10" width="7.5703125" bestFit="1" customWidth="1"/>
    <col min="11" max="11" width="11.28515625" bestFit="1" customWidth="1"/>
    <col min="12" max="12" width="7.5703125" bestFit="1" customWidth="1"/>
    <col min="13" max="13" width="11.28515625" bestFit="1" customWidth="1"/>
  </cols>
  <sheetData>
    <row r="1" spans="1:13" s="1" customFormat="1" x14ac:dyDescent="0.25">
      <c r="A1" s="18" t="s">
        <v>77</v>
      </c>
      <c r="B1" s="19" t="s">
        <v>78</v>
      </c>
      <c r="C1" s="19"/>
      <c r="D1" s="19" t="s">
        <v>79</v>
      </c>
      <c r="E1" s="19"/>
      <c r="F1" s="19" t="s">
        <v>80</v>
      </c>
      <c r="G1" s="19"/>
      <c r="H1" s="19" t="s">
        <v>81</v>
      </c>
      <c r="I1" s="19"/>
      <c r="J1" s="19" t="s">
        <v>97</v>
      </c>
      <c r="K1" s="19"/>
      <c r="L1" s="19" t="s">
        <v>98</v>
      </c>
      <c r="M1" s="19"/>
    </row>
    <row r="2" spans="1:13" s="1" customFormat="1" x14ac:dyDescent="0.25">
      <c r="A2" s="18"/>
      <c r="B2" s="20" t="s">
        <v>82</v>
      </c>
      <c r="C2" s="20" t="s">
        <v>83</v>
      </c>
      <c r="D2" s="20" t="s">
        <v>82</v>
      </c>
      <c r="E2" s="20" t="s">
        <v>83</v>
      </c>
      <c r="F2" s="20" t="s">
        <v>82</v>
      </c>
      <c r="G2" s="20" t="s">
        <v>83</v>
      </c>
      <c r="H2" s="20" t="s">
        <v>82</v>
      </c>
      <c r="I2" s="20" t="s">
        <v>83</v>
      </c>
      <c r="J2" s="20" t="s">
        <v>82</v>
      </c>
      <c r="K2" s="20" t="s">
        <v>83</v>
      </c>
      <c r="L2" s="20" t="s">
        <v>82</v>
      </c>
      <c r="M2" s="20" t="s">
        <v>83</v>
      </c>
    </row>
    <row r="3" spans="1:13" x14ac:dyDescent="0.25">
      <c r="A3" t="s">
        <v>40</v>
      </c>
      <c r="B3">
        <v>7723</v>
      </c>
      <c r="C3">
        <v>7716</v>
      </c>
      <c r="D3">
        <v>687</v>
      </c>
      <c r="E3">
        <v>686</v>
      </c>
      <c r="F3">
        <v>134</v>
      </c>
      <c r="G3">
        <v>105</v>
      </c>
      <c r="H3">
        <v>70</v>
      </c>
      <c r="I3">
        <v>34</v>
      </c>
      <c r="J3" s="2">
        <v>0.1950509461426492</v>
      </c>
      <c r="K3" s="2">
        <v>0.15306122448979592</v>
      </c>
      <c r="L3" s="2">
        <v>0.10189228529839883</v>
      </c>
      <c r="M3" s="2">
        <v>4.9562682215743441E-2</v>
      </c>
    </row>
    <row r="4" spans="1:13" x14ac:dyDescent="0.25">
      <c r="A4" t="s">
        <v>41</v>
      </c>
      <c r="B4">
        <v>9102</v>
      </c>
      <c r="C4">
        <v>9288</v>
      </c>
      <c r="D4">
        <v>779</v>
      </c>
      <c r="E4">
        <v>785</v>
      </c>
      <c r="F4">
        <v>147</v>
      </c>
      <c r="G4">
        <v>116</v>
      </c>
      <c r="H4">
        <v>70</v>
      </c>
      <c r="I4">
        <v>91</v>
      </c>
      <c r="J4" s="2">
        <v>0.18870346598202825</v>
      </c>
      <c r="K4" s="2">
        <v>0.14777070063694267</v>
      </c>
      <c r="L4" s="2">
        <v>8.9858793324775352E-2</v>
      </c>
      <c r="M4" s="2">
        <v>0.11592356687898089</v>
      </c>
    </row>
    <row r="5" spans="1:13" x14ac:dyDescent="0.25">
      <c r="A5" t="s">
        <v>42</v>
      </c>
      <c r="B5">
        <v>10511</v>
      </c>
      <c r="C5">
        <v>10480</v>
      </c>
      <c r="D5">
        <v>909</v>
      </c>
      <c r="E5">
        <v>884</v>
      </c>
      <c r="F5">
        <v>167</v>
      </c>
      <c r="G5">
        <v>145</v>
      </c>
      <c r="H5">
        <v>95</v>
      </c>
      <c r="I5">
        <v>79</v>
      </c>
      <c r="J5" s="2">
        <v>0.18371837183718373</v>
      </c>
      <c r="K5" s="2">
        <v>0.16402714932126697</v>
      </c>
      <c r="L5" s="2">
        <v>0.10451045104510451</v>
      </c>
      <c r="M5" s="2">
        <v>8.9366515837104074E-2</v>
      </c>
    </row>
    <row r="6" spans="1:13" x14ac:dyDescent="0.25">
      <c r="A6" t="s">
        <v>43</v>
      </c>
      <c r="B6">
        <v>9871</v>
      </c>
      <c r="C6">
        <v>9867</v>
      </c>
      <c r="D6">
        <v>836</v>
      </c>
      <c r="E6">
        <v>827</v>
      </c>
      <c r="F6">
        <v>156</v>
      </c>
      <c r="G6">
        <v>138</v>
      </c>
      <c r="H6">
        <v>105</v>
      </c>
      <c r="I6">
        <v>92</v>
      </c>
      <c r="J6" s="2">
        <v>0.18660287081339713</v>
      </c>
      <c r="K6" s="2">
        <v>0.16686819830713423</v>
      </c>
      <c r="L6" s="2">
        <v>0.1255980861244019</v>
      </c>
      <c r="M6" s="2">
        <v>0.11124546553808948</v>
      </c>
    </row>
    <row r="7" spans="1:13" x14ac:dyDescent="0.25">
      <c r="A7" t="s">
        <v>44</v>
      </c>
      <c r="B7">
        <v>10014</v>
      </c>
      <c r="C7">
        <v>9793</v>
      </c>
      <c r="D7">
        <v>837</v>
      </c>
      <c r="E7">
        <v>832</v>
      </c>
      <c r="F7">
        <v>163</v>
      </c>
      <c r="G7">
        <v>140</v>
      </c>
      <c r="H7">
        <v>64</v>
      </c>
      <c r="I7">
        <v>94</v>
      </c>
      <c r="J7" s="2">
        <v>0.19474313022700118</v>
      </c>
      <c r="K7" s="2">
        <v>0.16826923076923078</v>
      </c>
      <c r="L7" s="2">
        <v>7.6463560334528072E-2</v>
      </c>
      <c r="M7" s="2">
        <v>0.11298076923076923</v>
      </c>
    </row>
    <row r="8" spans="1:13" x14ac:dyDescent="0.25">
      <c r="A8" t="s">
        <v>45</v>
      </c>
      <c r="B8">
        <v>9670</v>
      </c>
      <c r="C8">
        <v>9500</v>
      </c>
      <c r="D8">
        <v>823</v>
      </c>
      <c r="E8">
        <v>788</v>
      </c>
      <c r="F8">
        <v>138</v>
      </c>
      <c r="G8">
        <v>129</v>
      </c>
      <c r="H8">
        <v>82</v>
      </c>
      <c r="I8">
        <v>61</v>
      </c>
      <c r="J8" s="2">
        <v>0.16767922235722965</v>
      </c>
      <c r="K8" s="2">
        <v>0.16370558375634517</v>
      </c>
      <c r="L8" s="2">
        <v>9.9635479951397321E-2</v>
      </c>
      <c r="M8" s="2">
        <v>7.7411167512690351E-2</v>
      </c>
    </row>
    <row r="9" spans="1:13" x14ac:dyDescent="0.25">
      <c r="A9" t="s">
        <v>46</v>
      </c>
      <c r="B9">
        <v>9008</v>
      </c>
      <c r="C9">
        <v>9088</v>
      </c>
      <c r="D9">
        <v>748</v>
      </c>
      <c r="E9">
        <v>780</v>
      </c>
      <c r="F9">
        <v>146</v>
      </c>
      <c r="G9">
        <v>127</v>
      </c>
      <c r="H9">
        <v>76</v>
      </c>
      <c r="I9">
        <v>44</v>
      </c>
      <c r="J9" s="2">
        <v>0.19518716577540107</v>
      </c>
      <c r="K9" s="2">
        <v>0.16282051282051282</v>
      </c>
      <c r="L9" s="2">
        <v>0.10160427807486631</v>
      </c>
      <c r="M9" s="2">
        <v>5.6410256410256411E-2</v>
      </c>
    </row>
    <row r="10" spans="1:13" x14ac:dyDescent="0.25">
      <c r="A10" t="s">
        <v>47</v>
      </c>
      <c r="B10">
        <v>7434</v>
      </c>
      <c r="C10">
        <v>7664</v>
      </c>
      <c r="D10">
        <v>632</v>
      </c>
      <c r="E10">
        <v>652</v>
      </c>
      <c r="F10">
        <v>110</v>
      </c>
      <c r="G10">
        <v>94</v>
      </c>
      <c r="H10">
        <v>70</v>
      </c>
      <c r="I10">
        <v>62</v>
      </c>
      <c r="J10" s="2">
        <v>0.17405063291139242</v>
      </c>
      <c r="K10" s="2">
        <v>0.14417177914110429</v>
      </c>
      <c r="L10" s="2">
        <v>0.11075949367088607</v>
      </c>
      <c r="M10" s="2">
        <v>9.5092024539877307E-2</v>
      </c>
    </row>
    <row r="11" spans="1:13" x14ac:dyDescent="0.25">
      <c r="A11" t="s">
        <v>48</v>
      </c>
      <c r="B11">
        <v>8459</v>
      </c>
      <c r="C11">
        <v>8434</v>
      </c>
      <c r="D11">
        <v>691</v>
      </c>
      <c r="E11">
        <v>697</v>
      </c>
      <c r="F11">
        <v>131</v>
      </c>
      <c r="G11">
        <v>120</v>
      </c>
      <c r="H11">
        <v>60</v>
      </c>
      <c r="I11">
        <v>77</v>
      </c>
      <c r="J11" s="2">
        <v>0.18958031837916064</v>
      </c>
      <c r="K11" s="2">
        <v>0.17216642754662842</v>
      </c>
      <c r="L11" s="2">
        <v>8.6830680173661356E-2</v>
      </c>
      <c r="M11" s="2">
        <v>0.11047345767575323</v>
      </c>
    </row>
    <row r="12" spans="1:13" x14ac:dyDescent="0.25">
      <c r="A12" t="s">
        <v>49</v>
      </c>
      <c r="B12">
        <v>10667</v>
      </c>
      <c r="C12">
        <v>10496</v>
      </c>
      <c r="D12">
        <v>861</v>
      </c>
      <c r="E12">
        <v>860</v>
      </c>
      <c r="F12">
        <v>165</v>
      </c>
      <c r="G12">
        <v>153</v>
      </c>
      <c r="H12">
        <v>97</v>
      </c>
      <c r="I12">
        <v>98</v>
      </c>
      <c r="J12" s="2">
        <v>0.19163763066202091</v>
      </c>
      <c r="K12" s="2">
        <v>0.17790697674418604</v>
      </c>
      <c r="L12" s="2">
        <v>0.11265969802555169</v>
      </c>
      <c r="M12" s="2">
        <v>0.11395348837209303</v>
      </c>
    </row>
    <row r="13" spans="1:13" x14ac:dyDescent="0.25">
      <c r="A13" t="s">
        <v>50</v>
      </c>
      <c r="B13">
        <v>10660</v>
      </c>
      <c r="C13">
        <v>10551</v>
      </c>
      <c r="D13">
        <v>867</v>
      </c>
      <c r="E13">
        <v>864</v>
      </c>
      <c r="F13">
        <v>196</v>
      </c>
      <c r="G13">
        <v>143</v>
      </c>
      <c r="H13">
        <v>105</v>
      </c>
      <c r="I13">
        <v>71</v>
      </c>
      <c r="J13" s="2">
        <v>0.22606689734717417</v>
      </c>
      <c r="K13" s="2">
        <v>0.16550925925925927</v>
      </c>
      <c r="L13" s="2">
        <v>0.12110726643598616</v>
      </c>
      <c r="M13" s="2">
        <v>8.217592592592593E-2</v>
      </c>
    </row>
    <row r="14" spans="1:13" x14ac:dyDescent="0.25">
      <c r="A14" t="s">
        <v>51</v>
      </c>
      <c r="B14">
        <v>9947</v>
      </c>
      <c r="C14">
        <v>9737</v>
      </c>
      <c r="D14">
        <v>838</v>
      </c>
      <c r="E14">
        <v>801</v>
      </c>
      <c r="F14">
        <v>162</v>
      </c>
      <c r="G14">
        <v>128</v>
      </c>
      <c r="H14">
        <v>92</v>
      </c>
      <c r="I14">
        <v>70</v>
      </c>
      <c r="J14" s="2">
        <v>0.19331742243436753</v>
      </c>
      <c r="K14" s="2">
        <v>0.15980024968789014</v>
      </c>
      <c r="L14" s="2">
        <v>0.10978520286396182</v>
      </c>
      <c r="M14" s="2">
        <v>8.7390761548064924E-2</v>
      </c>
    </row>
    <row r="15" spans="1:13" x14ac:dyDescent="0.25">
      <c r="A15" t="s">
        <v>52</v>
      </c>
      <c r="B15">
        <v>8324</v>
      </c>
      <c r="C15">
        <v>8176</v>
      </c>
      <c r="D15">
        <v>665</v>
      </c>
      <c r="E15">
        <v>642</v>
      </c>
      <c r="F15">
        <v>127</v>
      </c>
      <c r="G15">
        <v>122</v>
      </c>
      <c r="H15">
        <v>56</v>
      </c>
      <c r="I15">
        <v>68</v>
      </c>
      <c r="J15" s="2">
        <v>0.19097744360902255</v>
      </c>
      <c r="K15" s="2">
        <v>0.19003115264797507</v>
      </c>
      <c r="L15" s="2">
        <v>8.4210526315789472E-2</v>
      </c>
      <c r="M15" s="2">
        <v>0.1059190031152648</v>
      </c>
    </row>
    <row r="16" spans="1:13" x14ac:dyDescent="0.25">
      <c r="A16" t="s">
        <v>53</v>
      </c>
      <c r="B16">
        <v>9434</v>
      </c>
      <c r="C16">
        <v>9402</v>
      </c>
      <c r="D16">
        <v>673</v>
      </c>
      <c r="E16">
        <v>697</v>
      </c>
      <c r="F16">
        <v>220</v>
      </c>
      <c r="G16">
        <v>194</v>
      </c>
      <c r="H16">
        <v>122</v>
      </c>
      <c r="I16">
        <v>94</v>
      </c>
      <c r="J16" s="2">
        <v>0.32689450222882616</v>
      </c>
      <c r="K16" s="2">
        <v>0.27833572453371591</v>
      </c>
      <c r="L16" s="2">
        <v>0.1812778603268945</v>
      </c>
      <c r="M16" s="2">
        <v>0.13486370157819225</v>
      </c>
    </row>
    <row r="17" spans="1:13" x14ac:dyDescent="0.25">
      <c r="A17" t="s">
        <v>54</v>
      </c>
      <c r="B17">
        <v>8687</v>
      </c>
      <c r="C17">
        <v>8669</v>
      </c>
      <c r="D17">
        <v>691</v>
      </c>
      <c r="E17">
        <v>669</v>
      </c>
      <c r="F17">
        <v>176</v>
      </c>
      <c r="G17">
        <v>127</v>
      </c>
      <c r="H17">
        <v>128</v>
      </c>
      <c r="I17">
        <v>81</v>
      </c>
      <c r="J17" s="2">
        <v>0.25470332850940663</v>
      </c>
      <c r="K17" s="2">
        <v>0.18983557548579971</v>
      </c>
      <c r="L17" s="2">
        <v>0.18523878437047755</v>
      </c>
      <c r="M17" s="2">
        <v>0.1210762331838565</v>
      </c>
    </row>
    <row r="18" spans="1:13" x14ac:dyDescent="0.25">
      <c r="A18" t="s">
        <v>55</v>
      </c>
      <c r="B18">
        <v>8896</v>
      </c>
      <c r="C18">
        <v>8881</v>
      </c>
      <c r="D18">
        <v>708</v>
      </c>
      <c r="E18">
        <v>693</v>
      </c>
      <c r="F18">
        <v>161</v>
      </c>
      <c r="G18">
        <v>153</v>
      </c>
      <c r="H18">
        <v>104</v>
      </c>
      <c r="I18">
        <v>101</v>
      </c>
      <c r="J18" s="2">
        <v>0.22740112994350281</v>
      </c>
      <c r="K18" s="2">
        <v>0.22077922077922077</v>
      </c>
      <c r="L18" s="2">
        <v>0.14689265536723164</v>
      </c>
      <c r="M18" s="2">
        <v>0.14574314574314573</v>
      </c>
    </row>
    <row r="19" spans="1:13" x14ac:dyDescent="0.25">
      <c r="A19" t="s">
        <v>56</v>
      </c>
      <c r="B19">
        <v>9535</v>
      </c>
      <c r="C19">
        <v>9655</v>
      </c>
      <c r="D19">
        <v>759</v>
      </c>
      <c r="E19">
        <v>771</v>
      </c>
      <c r="F19">
        <v>233</v>
      </c>
      <c r="G19">
        <v>213</v>
      </c>
      <c r="H19">
        <v>124</v>
      </c>
      <c r="I19">
        <v>119</v>
      </c>
      <c r="J19" s="2">
        <v>0.30698287220026349</v>
      </c>
      <c r="K19" s="2">
        <v>0.27626459143968873</v>
      </c>
      <c r="L19" s="2">
        <v>0.16337285902503293</v>
      </c>
      <c r="M19" s="2">
        <v>0.15434500648508431</v>
      </c>
    </row>
    <row r="20" spans="1:13" x14ac:dyDescent="0.25">
      <c r="A20" t="s">
        <v>57</v>
      </c>
      <c r="B20">
        <v>9363</v>
      </c>
      <c r="C20">
        <v>9396</v>
      </c>
      <c r="D20">
        <v>736</v>
      </c>
      <c r="E20">
        <v>736</v>
      </c>
      <c r="F20">
        <v>154</v>
      </c>
      <c r="G20">
        <v>162</v>
      </c>
      <c r="H20">
        <v>91</v>
      </c>
      <c r="I20">
        <v>120</v>
      </c>
      <c r="J20" s="2">
        <v>0.20923913043478262</v>
      </c>
      <c r="K20" s="2">
        <v>0.22010869565217392</v>
      </c>
      <c r="L20" s="2">
        <v>0.12364130434782608</v>
      </c>
      <c r="M20" s="2">
        <v>0.16304347826086957</v>
      </c>
    </row>
    <row r="21" spans="1:13" x14ac:dyDescent="0.25">
      <c r="A21" t="s">
        <v>58</v>
      </c>
      <c r="B21">
        <v>9327</v>
      </c>
      <c r="C21">
        <v>9262</v>
      </c>
      <c r="D21">
        <v>739</v>
      </c>
      <c r="E21">
        <v>727</v>
      </c>
      <c r="F21">
        <v>196</v>
      </c>
      <c r="G21">
        <v>201</v>
      </c>
      <c r="H21">
        <v>86</v>
      </c>
      <c r="I21">
        <v>96</v>
      </c>
      <c r="J21" s="2">
        <v>0.26522327469553453</v>
      </c>
      <c r="K21" s="2">
        <v>0.27647867950481431</v>
      </c>
      <c r="L21" s="2">
        <v>0.11637347767253045</v>
      </c>
      <c r="M21" s="2">
        <v>0.13204951856946354</v>
      </c>
    </row>
    <row r="22" spans="1:13" x14ac:dyDescent="0.25">
      <c r="A22" t="s">
        <v>59</v>
      </c>
      <c r="B22">
        <v>9345</v>
      </c>
      <c r="C22">
        <v>9308</v>
      </c>
      <c r="D22">
        <v>734</v>
      </c>
      <c r="E22">
        <v>728</v>
      </c>
      <c r="F22">
        <v>167</v>
      </c>
      <c r="G22">
        <v>207</v>
      </c>
      <c r="H22">
        <v>75</v>
      </c>
      <c r="I22">
        <v>67</v>
      </c>
      <c r="J22" s="2">
        <v>0.22752043596730245</v>
      </c>
      <c r="K22" s="2">
        <v>0.28434065934065933</v>
      </c>
      <c r="L22" s="2">
        <v>0.10217983651226158</v>
      </c>
      <c r="M22" s="2">
        <v>9.2032967032967039E-2</v>
      </c>
    </row>
    <row r="23" spans="1:13" x14ac:dyDescent="0.25">
      <c r="A23" t="s">
        <v>60</v>
      </c>
      <c r="B23">
        <v>8890</v>
      </c>
      <c r="C23">
        <v>8715</v>
      </c>
      <c r="D23">
        <v>706</v>
      </c>
      <c r="E23">
        <v>722</v>
      </c>
      <c r="F23">
        <v>174</v>
      </c>
      <c r="G23">
        <v>182</v>
      </c>
      <c r="H23">
        <v>101</v>
      </c>
      <c r="I23">
        <v>123</v>
      </c>
      <c r="J23" s="2">
        <v>0.24645892351274787</v>
      </c>
      <c r="K23" s="2">
        <v>0.25207756232686979</v>
      </c>
      <c r="L23" s="2">
        <v>0.14305949008498584</v>
      </c>
      <c r="M23" s="2">
        <v>0.17036011080332411</v>
      </c>
    </row>
    <row r="24" spans="1:13" x14ac:dyDescent="0.25">
      <c r="A24" t="s">
        <v>61</v>
      </c>
      <c r="B24">
        <v>8460</v>
      </c>
      <c r="C24">
        <v>8448</v>
      </c>
      <c r="D24">
        <v>681</v>
      </c>
      <c r="E24">
        <v>695</v>
      </c>
      <c r="F24">
        <v>156</v>
      </c>
      <c r="G24">
        <v>142</v>
      </c>
      <c r="H24">
        <v>93</v>
      </c>
      <c r="I24">
        <v>100</v>
      </c>
      <c r="J24" s="2">
        <v>0.22907488986784141</v>
      </c>
      <c r="K24" s="2">
        <v>0.20431654676258992</v>
      </c>
      <c r="L24" s="2">
        <v>0.13656387665198239</v>
      </c>
      <c r="M24" s="2">
        <v>0.14388489208633093</v>
      </c>
    </row>
    <row r="25" spans="1:13" x14ac:dyDescent="0.25">
      <c r="A25" t="s">
        <v>62</v>
      </c>
      <c r="B25">
        <v>8836</v>
      </c>
      <c r="C25">
        <v>8836</v>
      </c>
      <c r="D25">
        <v>693</v>
      </c>
      <c r="E25">
        <v>724</v>
      </c>
      <c r="F25">
        <v>206</v>
      </c>
      <c r="G25">
        <v>182</v>
      </c>
      <c r="H25">
        <v>67</v>
      </c>
      <c r="I25">
        <v>103</v>
      </c>
      <c r="J25" s="2">
        <v>0.29725829725829728</v>
      </c>
      <c r="K25" s="2">
        <v>0.25138121546961328</v>
      </c>
      <c r="L25" s="2">
        <v>9.6681096681096687E-2</v>
      </c>
      <c r="M25" s="2">
        <v>0.14226519337016574</v>
      </c>
    </row>
    <row r="26" spans="1:13" x14ac:dyDescent="0.25">
      <c r="A26" t="s">
        <v>63</v>
      </c>
      <c r="B26">
        <v>9437</v>
      </c>
      <c r="C26">
        <v>9359</v>
      </c>
      <c r="D26">
        <v>788</v>
      </c>
      <c r="E26">
        <v>789</v>
      </c>
      <c r="J26" s="2"/>
    </row>
    <row r="27" spans="1:13" x14ac:dyDescent="0.25">
      <c r="A27" t="s">
        <v>64</v>
      </c>
      <c r="B27">
        <v>9420</v>
      </c>
      <c r="C27">
        <v>9427</v>
      </c>
      <c r="D27">
        <v>781</v>
      </c>
      <c r="E27">
        <v>743</v>
      </c>
      <c r="J27" s="2"/>
    </row>
    <row r="28" spans="1:13" x14ac:dyDescent="0.25">
      <c r="A28" t="s">
        <v>65</v>
      </c>
      <c r="B28">
        <v>9570</v>
      </c>
      <c r="C28">
        <v>9633</v>
      </c>
      <c r="D28">
        <v>805</v>
      </c>
      <c r="E28">
        <v>808</v>
      </c>
      <c r="J28" s="2"/>
    </row>
    <row r="29" spans="1:13" x14ac:dyDescent="0.25">
      <c r="A29" t="s">
        <v>66</v>
      </c>
      <c r="B29">
        <v>9921</v>
      </c>
      <c r="C29">
        <v>9842</v>
      </c>
      <c r="D29">
        <v>830</v>
      </c>
      <c r="E29">
        <v>831</v>
      </c>
      <c r="J29" s="2"/>
    </row>
    <row r="30" spans="1:13" x14ac:dyDescent="0.25">
      <c r="A30" t="s">
        <v>67</v>
      </c>
      <c r="B30">
        <v>9424</v>
      </c>
      <c r="C30">
        <v>9272</v>
      </c>
      <c r="D30">
        <v>781</v>
      </c>
      <c r="E30">
        <v>767</v>
      </c>
      <c r="J30" s="2"/>
    </row>
    <row r="31" spans="1:13" x14ac:dyDescent="0.25">
      <c r="A31" t="s">
        <v>68</v>
      </c>
      <c r="B31">
        <v>9010</v>
      </c>
      <c r="C31">
        <v>8969</v>
      </c>
      <c r="D31">
        <v>756</v>
      </c>
      <c r="E31">
        <v>760</v>
      </c>
      <c r="J31" s="2"/>
    </row>
    <row r="32" spans="1:13" x14ac:dyDescent="0.25">
      <c r="A32" t="s">
        <v>69</v>
      </c>
      <c r="B32">
        <v>9656</v>
      </c>
      <c r="C32">
        <v>9697</v>
      </c>
      <c r="D32">
        <v>825</v>
      </c>
      <c r="E32">
        <v>850</v>
      </c>
      <c r="J32" s="2"/>
    </row>
    <row r="33" spans="1:13" x14ac:dyDescent="0.25">
      <c r="A33" t="s">
        <v>70</v>
      </c>
      <c r="B33">
        <v>10419</v>
      </c>
      <c r="C33">
        <v>10445</v>
      </c>
      <c r="D33">
        <v>874</v>
      </c>
      <c r="E33">
        <v>851</v>
      </c>
      <c r="J33" s="2"/>
    </row>
    <row r="34" spans="1:13" x14ac:dyDescent="0.25">
      <c r="A34" t="s">
        <v>71</v>
      </c>
      <c r="B34">
        <v>9880</v>
      </c>
      <c r="C34">
        <v>9931</v>
      </c>
      <c r="D34">
        <v>830</v>
      </c>
      <c r="E34">
        <v>831</v>
      </c>
      <c r="J34" s="2"/>
    </row>
    <row r="35" spans="1:13" x14ac:dyDescent="0.25">
      <c r="A35" t="s">
        <v>72</v>
      </c>
      <c r="B35">
        <v>10134</v>
      </c>
      <c r="C35">
        <v>10042</v>
      </c>
      <c r="D35">
        <v>801</v>
      </c>
      <c r="E35">
        <v>802</v>
      </c>
      <c r="J35" s="2"/>
    </row>
    <row r="36" spans="1:13" x14ac:dyDescent="0.25">
      <c r="A36" t="s">
        <v>73</v>
      </c>
      <c r="B36">
        <v>9717</v>
      </c>
      <c r="C36">
        <v>9721</v>
      </c>
      <c r="D36">
        <v>814</v>
      </c>
      <c r="E36">
        <v>829</v>
      </c>
      <c r="J36" s="2"/>
    </row>
    <row r="37" spans="1:13" x14ac:dyDescent="0.25">
      <c r="A37" t="s">
        <v>74</v>
      </c>
      <c r="B37">
        <v>9192</v>
      </c>
      <c r="C37">
        <v>9304</v>
      </c>
      <c r="D37">
        <v>735</v>
      </c>
      <c r="E37">
        <v>770</v>
      </c>
      <c r="J37" s="2"/>
    </row>
    <row r="38" spans="1:13" x14ac:dyDescent="0.25">
      <c r="A38" t="s">
        <v>75</v>
      </c>
      <c r="B38">
        <v>8630</v>
      </c>
      <c r="C38">
        <v>8668</v>
      </c>
      <c r="D38">
        <v>743</v>
      </c>
      <c r="E38">
        <v>724</v>
      </c>
      <c r="J38" s="2"/>
    </row>
    <row r="39" spans="1:13" x14ac:dyDescent="0.25">
      <c r="A39" t="s">
        <v>76</v>
      </c>
      <c r="B39">
        <v>8970</v>
      </c>
      <c r="C39">
        <v>8988</v>
      </c>
      <c r="D39">
        <v>722</v>
      </c>
      <c r="E39">
        <v>710</v>
      </c>
      <c r="J39" s="2"/>
    </row>
    <row r="40" spans="1:13" s="1" customFormat="1" x14ac:dyDescent="0.25">
      <c r="A40" s="1" t="s">
        <v>86</v>
      </c>
      <c r="B40" s="1">
        <v>345543</v>
      </c>
      <c r="C40" s="1">
        <v>344660</v>
      </c>
      <c r="D40" s="1">
        <v>28378</v>
      </c>
      <c r="E40" s="1">
        <v>28325</v>
      </c>
      <c r="F40" s="1">
        <f>SUM(F3:F25)</f>
        <v>3785</v>
      </c>
      <c r="G40" s="1">
        <f>SUM(G3:G25)</f>
        <v>3423</v>
      </c>
      <c r="H40" s="1">
        <f>SUM(H3:H25)</f>
        <v>2033</v>
      </c>
      <c r="I40" s="1">
        <f>SUM(I3:I25)</f>
        <v>1945</v>
      </c>
      <c r="J40" s="12">
        <v>0.2203509696998493</v>
      </c>
      <c r="K40" s="12">
        <v>0.19956638767058335</v>
      </c>
      <c r="L40" s="12">
        <v>0.11826943663824471</v>
      </c>
      <c r="M40" s="12">
        <v>0.11337257964843532</v>
      </c>
    </row>
    <row r="42" spans="1:13" x14ac:dyDescent="0.25">
      <c r="A42" s="19" t="s">
        <v>110</v>
      </c>
      <c r="B42" s="19"/>
      <c r="C42" s="19"/>
      <c r="E42" s="19" t="s">
        <v>111</v>
      </c>
      <c r="F42" s="19"/>
      <c r="G42" s="19"/>
    </row>
    <row r="43" spans="1:13" ht="45" x14ac:dyDescent="0.25">
      <c r="A43" s="22" t="s">
        <v>107</v>
      </c>
      <c r="B43" s="23">
        <v>19</v>
      </c>
      <c r="C43" s="16"/>
      <c r="E43" s="22" t="s">
        <v>107</v>
      </c>
      <c r="F43" s="23">
        <v>13</v>
      </c>
      <c r="G43" s="16"/>
    </row>
    <row r="44" spans="1:13" x14ac:dyDescent="0.25">
      <c r="A44" s="16" t="s">
        <v>108</v>
      </c>
      <c r="B44" s="23">
        <v>23</v>
      </c>
      <c r="C44" s="16"/>
      <c r="E44" s="16" t="s">
        <v>108</v>
      </c>
      <c r="F44" s="23">
        <v>23</v>
      </c>
      <c r="G44" s="16"/>
    </row>
    <row r="45" spans="1:13" x14ac:dyDescent="0.25">
      <c r="A45" s="16" t="s">
        <v>109</v>
      </c>
      <c r="B45" s="23">
        <v>2.5999999999999999E-3</v>
      </c>
      <c r="C45" s="16"/>
      <c r="E45" s="16" t="s">
        <v>109</v>
      </c>
      <c r="F45" s="23">
        <v>0.67759999999999998</v>
      </c>
      <c r="G45" s="16"/>
    </row>
  </sheetData>
  <mergeCells count="9">
    <mergeCell ref="L1:M1"/>
    <mergeCell ref="A42:C42"/>
    <mergeCell ref="E42:G42"/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Quiz 3</vt:lpstr>
      <vt:lpstr>Quiz 4</vt:lpstr>
      <vt:lpstr>Quiz 5</vt:lpstr>
      <vt:lpstr>Quiz 6</vt:lpstr>
      <vt:lpstr>Quiz 7</vt:lpstr>
      <vt:lpstr>Quiz 8</vt:lpstr>
      <vt:lpstr>Quiz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 Salem</dc:creator>
  <cp:lastModifiedBy>Sharan Salem</cp:lastModifiedBy>
  <dcterms:created xsi:type="dcterms:W3CDTF">2020-09-17T00:30:07Z</dcterms:created>
  <dcterms:modified xsi:type="dcterms:W3CDTF">2020-09-19T19:47:27Z</dcterms:modified>
</cp:coreProperties>
</file>