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Gol/Documents/SourceTree/cycling-adventures.org/2017 Reisen/toskana/"/>
    </mc:Choice>
  </mc:AlternateContent>
  <bookViews>
    <workbookView xWindow="1680" yWindow="46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I2" i="1"/>
  <c r="I14" i="1"/>
  <c r="I3" i="1"/>
  <c r="I15" i="1"/>
  <c r="I4" i="1"/>
  <c r="I16" i="1"/>
  <c r="I5" i="1"/>
  <c r="I17" i="1"/>
  <c r="I18" i="1"/>
  <c r="I19" i="1"/>
  <c r="F3" i="1"/>
  <c r="F4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<sst xmlns="http://schemas.openxmlformats.org/spreadsheetml/2006/main" count="80" uniqueCount="65">
  <si>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</si>
  <si>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</si>
  <si>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</si>
  <si>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</si>
  <si>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</si>
  <si>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</si>
  <si>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</si>
  <si>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</si>
  <si>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</si>
  <si>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</si>
  <si>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</si>
  <si>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</si>
  <si>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</si>
  <si>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</si>
  <si>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</si>
  <si>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</si>
  <si>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</si>
  <si>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</si>
  <si>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</si>
  <si>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</si>
  <si>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</si>
  <si>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</si>
  <si>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</si>
  <si>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</si>
  <si>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</si>
  <si>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</si>
  <si>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</si>
  <si>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</si>
  <si>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</si>
  <si>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</si>
  <si>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</si>
  <si>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</si>
  <si>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</si>
  <si>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</si>
  <si>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</si>
  <si>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</si>
  <si>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</si>
  <si>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</si>
  <si>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</si>
  <si>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</si>
  <si>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</si>
  <si>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</si>
  <si>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</si>
  <si>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</si>
  <si>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</si>
  <si>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DZ Kat 2</t>
  </si>
  <si>
    <t>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</si>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</sst>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E33" sqref="E33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60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22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I2*C8*B2/2</f>
        <v>7238</v>
      </c>
      <c r="G3" s="20"/>
      <c r="H3" s="60" t="s">
        <v>21</v>
      </c>
      <c r="I3" s="74">
        <f>B9-B5-B7</f>
        <v>6</v>
      </c>
    </row>
    <row r="4" spans="1:16" x14ac:dyDescent="0.2">
      <c r="A4" s="61" t="s">
        <v>5</v>
      </c>
      <c r="B4" s="62">
        <v>2</v>
      </c>
      <c r="C4" s="13"/>
      <c r="D4" s="20"/>
      <c r="E4" s="46" t="s">
        <v>9</v>
      </c>
      <c r="F4" s="47">
        <f>I3*C9*B2</f>
        <v>3024</v>
      </c>
      <c r="G4" s="20"/>
      <c r="H4" s="60" t="s">
        <v>63</v>
      </c>
      <c r="I4" s="74">
        <f>B10</f>
        <v>3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62</v>
      </c>
      <c r="F5" s="47">
        <f>I4*B2*C10/3</f>
        <v>840</v>
      </c>
      <c r="G5" s="20"/>
      <c r="H5" s="60" t="s">
        <v>24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/>
      <c r="F6" s="47">
        <f>I5*B2*C11</f>
        <v>0</v>
      </c>
      <c r="G6" s="20"/>
      <c r="H6" s="60" t="s">
        <v>24</v>
      </c>
      <c r="I6" s="74">
        <f>SUM(I2:I5)</f>
        <v>31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5859</v>
      </c>
      <c r="G7" s="20"/>
      <c r="H7" s="75" t="s">
        <v>23</v>
      </c>
      <c r="I7" s="76">
        <f>I6+I1</f>
        <v>34</v>
      </c>
      <c r="M7" s="5"/>
      <c r="N7" s="5"/>
      <c r="O7" s="5"/>
    </row>
    <row r="8" spans="1:16" x14ac:dyDescent="0.2">
      <c r="A8" s="57" t="s">
        <v>36</v>
      </c>
      <c r="B8" s="10">
        <v>24</v>
      </c>
      <c r="C8" s="14">
        <v>94</v>
      </c>
      <c r="D8" s="20"/>
      <c r="E8" s="50" t="s">
        <v>18</v>
      </c>
      <c r="F8" s="51">
        <f>B2*B4*C8/2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7</v>
      </c>
      <c r="C9" s="14">
        <v>72</v>
      </c>
      <c r="D9" s="33"/>
      <c r="E9" s="50" t="s">
        <v>19</v>
      </c>
      <c r="F9" s="51">
        <f>B5*C9*B2</f>
        <v>504</v>
      </c>
      <c r="G9" s="20"/>
      <c r="H9" s="19"/>
      <c r="I9" s="34"/>
      <c r="M9" s="8"/>
    </row>
    <row r="10" spans="1:16" x14ac:dyDescent="0.2">
      <c r="A10" s="57" t="s">
        <v>61</v>
      </c>
      <c r="B10" s="10">
        <v>3</v>
      </c>
      <c r="C10" s="14">
        <v>120</v>
      </c>
      <c r="D10" s="33"/>
      <c r="E10" s="50" t="s">
        <v>20</v>
      </c>
      <c r="F10" s="51">
        <f>I1*C12*B2</f>
        <v>567</v>
      </c>
      <c r="G10" s="20"/>
      <c r="H10" s="19"/>
      <c r="I10" s="34"/>
      <c r="M10" s="5"/>
    </row>
    <row r="11" spans="1:16" ht="17" thickBot="1" x14ac:dyDescent="0.25">
      <c r="A11" s="57" t="s">
        <v>43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53</v>
      </c>
      <c r="C12" s="14">
        <v>27</v>
      </c>
      <c r="D12" s="33"/>
      <c r="E12" s="50" t="s">
        <v>57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>
        <v>6</v>
      </c>
      <c r="C13" s="17">
        <v>105</v>
      </c>
      <c r="D13" s="33"/>
      <c r="E13" s="50" t="s">
        <v>59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>
        <v>0</v>
      </c>
      <c r="C14" s="17">
        <v>50</v>
      </c>
      <c r="D14" s="33"/>
      <c r="E14" s="50" t="s">
        <v>58</v>
      </c>
      <c r="F14" s="51">
        <f>C18</f>
        <v>0</v>
      </c>
      <c r="G14" s="20"/>
      <c r="H14" s="19" t="s">
        <v>10</v>
      </c>
      <c r="I14" s="34">
        <f>I2*F25</f>
        <v>20350</v>
      </c>
    </row>
    <row r="15" spans="1:16" x14ac:dyDescent="0.2">
      <c r="A15" s="59" t="s">
        <v>15</v>
      </c>
      <c r="B15" s="15" t="s">
        <v>52</v>
      </c>
      <c r="C15" s="14">
        <v>100</v>
      </c>
      <c r="D15" s="33"/>
      <c r="E15" s="50" t="s">
        <v>50</v>
      </c>
      <c r="F15" s="51">
        <f>C20*(B5+B4)*B2</f>
        <v>735</v>
      </c>
      <c r="G15" s="20"/>
      <c r="H15" s="19" t="s">
        <v>9</v>
      </c>
      <c r="I15" s="34">
        <f>I3*F26</f>
        <v>6270</v>
      </c>
    </row>
    <row r="16" spans="1:16" x14ac:dyDescent="0.2">
      <c r="A16" s="59" t="s">
        <v>57</v>
      </c>
      <c r="B16" s="15" t="s">
        <v>52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45</v>
      </c>
      <c r="I16" s="34">
        <f>I4*F27</f>
        <v>2610</v>
      </c>
    </row>
    <row r="17" spans="1:12" x14ac:dyDescent="0.2">
      <c r="A17" s="59" t="s">
        <v>59</v>
      </c>
      <c r="B17" s="15" t="s">
        <v>52</v>
      </c>
      <c r="C17" s="14">
        <v>0</v>
      </c>
      <c r="D17" s="33"/>
      <c r="E17" s="50" t="s">
        <v>35</v>
      </c>
      <c r="F17" s="51">
        <f>C21*I6</f>
        <v>155</v>
      </c>
      <c r="G17" s="20"/>
      <c r="H17" s="19" t="s">
        <v>46</v>
      </c>
      <c r="I17" s="34">
        <f>I5*F28</f>
        <v>0</v>
      </c>
    </row>
    <row r="18" spans="1:12" x14ac:dyDescent="0.2">
      <c r="A18" s="59" t="s">
        <v>58</v>
      </c>
      <c r="B18" s="15" t="s">
        <v>52</v>
      </c>
      <c r="C18" s="14">
        <v>0</v>
      </c>
      <c r="D18" s="33"/>
      <c r="E18" s="50" t="s">
        <v>12</v>
      </c>
      <c r="F18" s="51">
        <f>(B8+B9)*C22</f>
        <v>217</v>
      </c>
      <c r="G18" s="20"/>
      <c r="H18" s="52" t="s">
        <v>51</v>
      </c>
      <c r="I18" s="53">
        <f>-B13*C13-B14*C14</f>
        <v>-630</v>
      </c>
    </row>
    <row r="19" spans="1:12" ht="17" thickBot="1" x14ac:dyDescent="0.25">
      <c r="A19" s="50" t="s">
        <v>40</v>
      </c>
      <c r="B19" s="20" t="s">
        <v>53</v>
      </c>
      <c r="C19" s="21">
        <v>100</v>
      </c>
      <c r="D19" s="33"/>
      <c r="E19" s="42" t="s">
        <v>17</v>
      </c>
      <c r="F19" s="45">
        <f>SUM(F3:F18)</f>
        <v>19897</v>
      </c>
      <c r="G19" s="63"/>
      <c r="H19" s="42" t="s">
        <v>17</v>
      </c>
      <c r="I19" s="45">
        <f>SUM(I14:I18)</f>
        <v>28600</v>
      </c>
    </row>
    <row r="20" spans="1:12" ht="17" thickBot="1" x14ac:dyDescent="0.25">
      <c r="A20" s="50" t="s">
        <v>39</v>
      </c>
      <c r="B20" s="20" t="s">
        <v>53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54</v>
      </c>
      <c r="C21" s="21">
        <v>5</v>
      </c>
      <c r="D21" s="20"/>
      <c r="E21" s="54" t="s">
        <v>31</v>
      </c>
      <c r="F21" s="55">
        <f>SUM(F3:F6,F8,F9)+C15</f>
        <v>12364</v>
      </c>
      <c r="G21" s="22"/>
      <c r="H21" s="39" t="s">
        <v>29</v>
      </c>
      <c r="I21" s="43">
        <f>I19-F19</f>
        <v>8703</v>
      </c>
    </row>
    <row r="22" spans="1:12" x14ac:dyDescent="0.2">
      <c r="A22" s="50" t="s">
        <v>38</v>
      </c>
      <c r="B22" s="20" t="s">
        <v>55</v>
      </c>
      <c r="C22" s="21">
        <v>7</v>
      </c>
      <c r="D22" s="20"/>
      <c r="E22" s="56" t="s">
        <v>32</v>
      </c>
      <c r="F22" s="49">
        <f>SUM(F7,F10)</f>
        <v>6426</v>
      </c>
      <c r="G22" s="22"/>
      <c r="H22" s="18" t="s">
        <v>30</v>
      </c>
      <c r="I22" s="44">
        <f>IF(I6&gt;0,I21/I6/B2,0)</f>
        <v>40.105990783410142</v>
      </c>
    </row>
    <row r="23" spans="1:12" ht="17" thickBot="1" x14ac:dyDescent="0.25">
      <c r="A23" s="42" t="s">
        <v>13</v>
      </c>
      <c r="B23" s="63" t="s">
        <v>56</v>
      </c>
      <c r="C23" s="71">
        <v>40</v>
      </c>
      <c r="D23" s="20"/>
      <c r="E23" s="42" t="s">
        <v>33</v>
      </c>
      <c r="F23" s="45">
        <f>SUM(F21:F22)</f>
        <v>18790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913.03225806451621</v>
      </c>
      <c r="C25" s="67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1088.0322580645161</v>
      </c>
      <c r="C26" s="68"/>
      <c r="D26" s="20"/>
      <c r="E26" s="18" t="s">
        <v>28</v>
      </c>
      <c r="F26" s="12">
        <v>1045</v>
      </c>
      <c r="G26" s="20"/>
      <c r="H26" s="20"/>
      <c r="I26" s="34"/>
    </row>
    <row r="27" spans="1:12" x14ac:dyDescent="0.2">
      <c r="A27" s="23" t="s">
        <v>64</v>
      </c>
      <c r="B27" s="32">
        <f>IF(I4&lt;&gt;0,(F5/I4)+(SUM($F$7:$F$18)/$I$6)+($C$23*$B$2)-$I$18/$I$6,0)</f>
        <v>864.03225806451621</v>
      </c>
      <c r="C27" s="69"/>
      <c r="D27" s="20"/>
      <c r="E27" s="65" t="s">
        <v>48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47</v>
      </c>
      <c r="B28" s="35">
        <f>IF(I5&lt;&gt;0,(F6/I5)+(SUM($F$7:$F$18)/$I$6)+($C$23*$B$2)-$I$18/$I$6,0)</f>
        <v>0</v>
      </c>
      <c r="C28" s="70"/>
      <c r="D28" s="37"/>
      <c r="E28" s="66" t="s">
        <v>49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2016-11-01T18:30:49Z</dcterms:modified>
</cp:coreProperties>
</file>