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T3-Extern/SourceTree/cycling-adventures.org/2017 Reisen/toskana/"/>
    </mc:Choice>
  </mc:AlternateContent>
  <bookViews>
    <workbookView xWindow="7820" yWindow="9420" windowWidth="34000" windowHeight="24260" tabRatio="500"/>
  </bookViews>
  <sheets>
    <sheet name="Toskana 2017" sheetId="1" r:id="rId1"/>
  </sheets>
  <definedNames>
    <definedName name="_xlnm.Print_Area" localSheetId="0">'Toskana 2017'!$A$1:$I$28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15" i="1"/>
  <c r="I2" i="1"/>
  <c r="I14" i="1"/>
  <c r="I4" i="1"/>
  <c r="I16" i="1"/>
  <c r="I5" i="1"/>
  <c r="I17" i="1"/>
  <c r="I18" i="1"/>
  <c r="I19" i="1"/>
  <c r="F4" i="1"/>
  <c r="I6" i="1"/>
  <c r="F7" i="1"/>
  <c r="F17" i="1"/>
  <c r="F18" i="1"/>
  <c r="F3" i="1"/>
  <c r="F5" i="1"/>
  <c r="F6" i="1"/>
  <c r="F8" i="1"/>
  <c r="F9" i="1"/>
  <c r="I1" i="1"/>
  <c r="F10" i="1"/>
  <c r="F11" i="1"/>
  <c r="F12" i="1"/>
  <c r="F13" i="1"/>
  <c r="F14" i="1"/>
  <c r="F15" i="1"/>
  <c r="F16" i="1"/>
  <c r="F19" i="1"/>
  <c r="I21" i="1"/>
  <c r="I26" i="1"/>
  <c r="I22" i="1"/>
  <c r="B26" i="1"/>
  <c r="B27" i="1"/>
  <c r="B28" i="1"/>
  <c r="B25" i="1"/>
  <c r="I7" i="1"/>
  <c r="F21" i="1"/>
  <c r="F22" i="1"/>
  <c r="F23" i="1"/>
</calcChain>
</file>

<file path=xl/sharedStrings.xml><?xml version="1.0" encoding="utf-8"?>
<sst xmlns="http://schemas.openxmlformats.org/spreadsheetml/2006/main" count="80" uniqueCount="64">
  <si>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</si>
  <si>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</si>
  <si>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</si>
  <si>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</si>
  <si>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</si>
  <si>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</si>
  <si>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</si>
  <si>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</si>
  <si>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</si>
  <si>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</si>
  <si>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</si>
  <si>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</si>
  <si>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</si>
  <si>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</si>
  <si>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</si>
  <si>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</si>
  <si>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</si>
  <si>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</si>
  <si>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</si>
  <si>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</si>
  <si>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</si>
  <si>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</si>
  <si>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</si>
  <si>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</si>
  <si>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</si>
  <si>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</si>
  <si>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</si>
  <si>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</si>
  <si>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</si>
  <si>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</si>
  <si>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</si>
  <si>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</si>
  <si>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</si>
  <si>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</si>
  <si>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</si>
  <si>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</si>
  <si>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</si>
  <si>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</si>
  <si>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</si>
  <si>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</si>
  <si>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</si>
  <si>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</si>
  <si>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</si>
  <si>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</si>
  <si>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EZ Kat 2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</si>
  <si>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</si>
  <si>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</si>
  <si>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</si>
  <si>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</si>
  <si>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</si>
  <si>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</si>
  <si>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</si>
  <si>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</si>
  <si>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</si>
  <si>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</si>
  <si>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</si>
  <si>
    <t>Anzahl 3BZ</t>
  </si>
  <si>
    <t>3BZ</t>
  </si>
  <si>
    <t>Anzahl Gäste 3BZ</t>
  </si>
  <si>
    <t>3BZ Preis (errechnet)</t>
  </si>
  <si>
    <t>Orga</t>
  </si>
  <si>
    <t>Extr. KAT Preis (err.)</t>
  </si>
  <si>
    <t>Extr. Kat Preis</t>
  </si>
  <si>
    <t>3BZ 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</si>
</sst>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  <xf numFmtId="0" fontId="2" fillId="0" borderId="0" xfId="0" applyFont="1" applyBorder="1" applyAlignment="1" applyProtection="1">
      <alignment horizontal="right" vertical="center"/>
    </xf>
    <xf numFmtId="166" fontId="2" fillId="0" borderId="7" xfId="0" applyNumberFormat="1" applyFont="1" applyBorder="1" applyAlignment="1" applyProtection="1">
      <alignment vertical="center"/>
    </xf>
    <xf numFmtId="0" fontId="4" fillId="7" borderId="6" xfId="0" applyFont="1" applyFill="1" applyBorder="1" applyProtection="1"/>
    <xf numFmtId="0" fontId="0" fillId="7" borderId="6" xfId="0" applyFill="1" applyBorder="1" applyProtection="1"/>
    <xf numFmtId="166" fontId="0" fillId="7" borderId="7" xfId="0" applyNumberFormat="1" applyFont="1" applyFill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B14" sqref="B14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55</v>
      </c>
      <c r="B1" s="78" t="s">
        <v>42</v>
      </c>
      <c r="C1" s="79" t="s">
        <v>43</v>
      </c>
      <c r="D1" s="30"/>
      <c r="E1" s="77" t="s">
        <v>8</v>
      </c>
      <c r="F1" s="40"/>
      <c r="G1" s="30"/>
      <c r="H1" s="72" t="s">
        <v>2</v>
      </c>
      <c r="I1" s="73">
        <f>SUM(B4:B7)</f>
        <v>3</v>
      </c>
    </row>
    <row r="2" spans="1:16" ht="16" customHeight="1" x14ac:dyDescent="0.2">
      <c r="A2" s="61" t="s">
        <v>0</v>
      </c>
      <c r="B2" s="62">
        <v>7</v>
      </c>
      <c r="C2" s="13"/>
      <c r="D2" s="20"/>
      <c r="E2" s="19"/>
      <c r="F2" s="41"/>
      <c r="G2" s="20"/>
      <c r="H2" s="60" t="s">
        <v>22</v>
      </c>
      <c r="I2" s="74">
        <f>B8-B4-B6</f>
        <v>12</v>
      </c>
      <c r="M2" s="5"/>
      <c r="N2" s="5"/>
      <c r="O2" s="5"/>
    </row>
    <row r="3" spans="1:16" ht="17" customHeight="1" x14ac:dyDescent="0.2">
      <c r="A3" s="61" t="s">
        <v>1</v>
      </c>
      <c r="B3" s="62">
        <v>7</v>
      </c>
      <c r="C3" s="13"/>
      <c r="D3" s="20"/>
      <c r="E3" s="46" t="s">
        <v>10</v>
      </c>
      <c r="F3" s="47">
        <f>(I2)*C8*B2/2</f>
        <v>3948</v>
      </c>
      <c r="G3" s="20"/>
      <c r="H3" s="60" t="s">
        <v>21</v>
      </c>
      <c r="I3" s="74">
        <f>B9-B5-B7</f>
        <v>1</v>
      </c>
    </row>
    <row r="4" spans="1:16" x14ac:dyDescent="0.2">
      <c r="A4" s="82" t="s">
        <v>5</v>
      </c>
      <c r="B4" s="62">
        <v>2</v>
      </c>
      <c r="C4" s="13"/>
      <c r="D4" s="20"/>
      <c r="E4" s="46" t="s">
        <v>9</v>
      </c>
      <c r="F4" s="47">
        <f>(I3)*C9*B2</f>
        <v>504</v>
      </c>
      <c r="G4" s="20"/>
      <c r="H4" s="60" t="s">
        <v>58</v>
      </c>
      <c r="I4" s="74">
        <f>B10</f>
        <v>3</v>
      </c>
      <c r="M4" s="5"/>
    </row>
    <row r="5" spans="1:16" x14ac:dyDescent="0.2">
      <c r="A5" s="82" t="s">
        <v>4</v>
      </c>
      <c r="B5" s="62">
        <v>1</v>
      </c>
      <c r="C5" s="13"/>
      <c r="D5" s="20"/>
      <c r="E5" s="46" t="s">
        <v>57</v>
      </c>
      <c r="F5" s="47">
        <f>I4*B2*C10/3</f>
        <v>875</v>
      </c>
      <c r="G5" s="20"/>
      <c r="H5" s="60" t="s">
        <v>24</v>
      </c>
      <c r="I5" s="74">
        <f>B11</f>
        <v>0</v>
      </c>
    </row>
    <row r="6" spans="1:16" x14ac:dyDescent="0.2">
      <c r="A6" s="82" t="s">
        <v>6</v>
      </c>
      <c r="B6" s="62">
        <v>0</v>
      </c>
      <c r="C6" s="13"/>
      <c r="D6" s="20"/>
      <c r="E6" s="46"/>
      <c r="F6" s="47">
        <f>I5*B2*C11</f>
        <v>0</v>
      </c>
      <c r="G6" s="20"/>
      <c r="H6" s="60" t="s">
        <v>24</v>
      </c>
      <c r="I6" s="74">
        <f>SUM(I2:I5)</f>
        <v>16</v>
      </c>
    </row>
    <row r="7" spans="1:16" ht="17" thickBot="1" x14ac:dyDescent="0.25">
      <c r="A7" s="82" t="s">
        <v>7</v>
      </c>
      <c r="B7" s="62">
        <v>0</v>
      </c>
      <c r="C7" s="13"/>
      <c r="D7" s="20"/>
      <c r="E7" s="48" t="s">
        <v>11</v>
      </c>
      <c r="F7" s="49">
        <f>I6*C12*B2</f>
        <v>3024</v>
      </c>
      <c r="G7" s="20"/>
      <c r="H7" s="75" t="s">
        <v>23</v>
      </c>
      <c r="I7" s="76">
        <f>I6+I1</f>
        <v>19</v>
      </c>
      <c r="M7" s="5"/>
      <c r="N7" s="5"/>
      <c r="O7" s="5"/>
    </row>
    <row r="8" spans="1:16" x14ac:dyDescent="0.2">
      <c r="A8" s="57" t="s">
        <v>35</v>
      </c>
      <c r="B8" s="10">
        <v>14</v>
      </c>
      <c r="C8" s="14">
        <v>94</v>
      </c>
      <c r="D8" s="20"/>
      <c r="E8" s="83" t="s">
        <v>18</v>
      </c>
      <c r="F8" s="84">
        <f>B2*(B4+B6)*C8/2</f>
        <v>658</v>
      </c>
      <c r="G8" s="20"/>
      <c r="H8" s="19"/>
      <c r="I8" s="34"/>
      <c r="M8" s="5"/>
      <c r="N8" s="5"/>
      <c r="O8" s="5"/>
      <c r="P8" s="5"/>
    </row>
    <row r="9" spans="1:16" x14ac:dyDescent="0.2">
      <c r="A9" s="57" t="s">
        <v>36</v>
      </c>
      <c r="B9" s="10">
        <v>2</v>
      </c>
      <c r="C9" s="14">
        <v>72</v>
      </c>
      <c r="D9" s="33"/>
      <c r="E9" s="83" t="s">
        <v>19</v>
      </c>
      <c r="F9" s="84">
        <f>(B5+B7)*C9*B2</f>
        <v>504</v>
      </c>
      <c r="G9" s="20"/>
      <c r="H9" s="19"/>
      <c r="I9" s="34"/>
      <c r="M9" s="8"/>
    </row>
    <row r="10" spans="1:16" x14ac:dyDescent="0.2">
      <c r="A10" s="57" t="s">
        <v>56</v>
      </c>
      <c r="B10" s="10">
        <v>3</v>
      </c>
      <c r="C10" s="14">
        <v>125</v>
      </c>
      <c r="D10" s="33"/>
      <c r="E10" s="83" t="s">
        <v>20</v>
      </c>
      <c r="F10" s="84">
        <f>I1*C12*B2</f>
        <v>567</v>
      </c>
      <c r="G10" s="20"/>
      <c r="H10" s="19"/>
      <c r="I10" s="34"/>
      <c r="M10" s="5"/>
    </row>
    <row r="11" spans="1:16" ht="17" thickBot="1" x14ac:dyDescent="0.25">
      <c r="A11" s="57" t="s">
        <v>42</v>
      </c>
      <c r="B11" s="10">
        <v>0</v>
      </c>
      <c r="C11" s="14">
        <v>0</v>
      </c>
      <c r="D11" s="33"/>
      <c r="E11" s="50" t="s">
        <v>15</v>
      </c>
      <c r="F11" s="51">
        <f>C15</f>
        <v>100</v>
      </c>
      <c r="G11" s="20"/>
      <c r="H11" s="19"/>
      <c r="I11" s="34"/>
    </row>
    <row r="12" spans="1:16" ht="21" x14ac:dyDescent="0.25">
      <c r="A12" s="58" t="s">
        <v>3</v>
      </c>
      <c r="B12" s="15" t="s">
        <v>48</v>
      </c>
      <c r="C12" s="14">
        <v>27</v>
      </c>
      <c r="D12" s="33"/>
      <c r="E12" s="50" t="s">
        <v>52</v>
      </c>
      <c r="F12" s="51">
        <f>C16</f>
        <v>0</v>
      </c>
      <c r="G12" s="20"/>
      <c r="H12" s="77" t="s">
        <v>14</v>
      </c>
      <c r="I12" s="31"/>
      <c r="L12" s="5"/>
      <c r="M12" s="5"/>
    </row>
    <row r="13" spans="1:16" x14ac:dyDescent="0.2">
      <c r="A13" s="16" t="s">
        <v>40</v>
      </c>
      <c r="B13" s="11">
        <v>6</v>
      </c>
      <c r="C13" s="17">
        <v>105</v>
      </c>
      <c r="D13" s="33"/>
      <c r="E13" s="50" t="s">
        <v>54</v>
      </c>
      <c r="F13" s="51">
        <f>C17</f>
        <v>0</v>
      </c>
      <c r="G13" s="20"/>
      <c r="H13" s="19"/>
      <c r="I13" s="34"/>
      <c r="L13" s="5"/>
    </row>
    <row r="14" spans="1:16" x14ac:dyDescent="0.2">
      <c r="A14" s="16" t="s">
        <v>41</v>
      </c>
      <c r="B14" s="11">
        <v>6</v>
      </c>
      <c r="C14" s="17">
        <v>40</v>
      </c>
      <c r="D14" s="33"/>
      <c r="E14" s="50" t="s">
        <v>53</v>
      </c>
      <c r="F14" s="51">
        <f>C18</f>
        <v>0</v>
      </c>
      <c r="G14" s="20"/>
      <c r="H14" s="19" t="s">
        <v>10</v>
      </c>
      <c r="I14" s="34">
        <f>I2*F25</f>
        <v>11100</v>
      </c>
    </row>
    <row r="15" spans="1:16" x14ac:dyDescent="0.2">
      <c r="A15" s="59" t="s">
        <v>15</v>
      </c>
      <c r="B15" s="15" t="s">
        <v>47</v>
      </c>
      <c r="C15" s="14">
        <v>100</v>
      </c>
      <c r="D15" s="33"/>
      <c r="E15" s="50" t="s">
        <v>45</v>
      </c>
      <c r="F15" s="51">
        <f>C20*(B5+B4)*B2</f>
        <v>735</v>
      </c>
      <c r="G15" s="20"/>
      <c r="H15" s="19" t="s">
        <v>9</v>
      </c>
      <c r="I15" s="34">
        <f>I3*F26</f>
        <v>1045</v>
      </c>
    </row>
    <row r="16" spans="1:16" x14ac:dyDescent="0.2">
      <c r="A16" s="59" t="s">
        <v>52</v>
      </c>
      <c r="B16" s="15" t="s">
        <v>47</v>
      </c>
      <c r="C16" s="14">
        <v>0</v>
      </c>
      <c r="D16" s="33"/>
      <c r="E16" s="50" t="s">
        <v>16</v>
      </c>
      <c r="F16" s="51">
        <f>C19*(B6+B7)*B2</f>
        <v>0</v>
      </c>
      <c r="G16" s="20"/>
      <c r="H16" s="19" t="s">
        <v>57</v>
      </c>
      <c r="I16" s="34">
        <f>I4*F27</f>
        <v>2610</v>
      </c>
    </row>
    <row r="17" spans="1:12" x14ac:dyDescent="0.2">
      <c r="A17" s="59" t="s">
        <v>54</v>
      </c>
      <c r="B17" s="15" t="s">
        <v>47</v>
      </c>
      <c r="C17" s="14">
        <v>0</v>
      </c>
      <c r="D17" s="33"/>
      <c r="E17" s="50" t="s">
        <v>34</v>
      </c>
      <c r="F17" s="51">
        <f>C21*I6</f>
        <v>80</v>
      </c>
      <c r="G17" s="20"/>
      <c r="H17" s="19" t="s">
        <v>44</v>
      </c>
      <c r="I17" s="34">
        <f>I5*F28</f>
        <v>0</v>
      </c>
    </row>
    <row r="18" spans="1:12" x14ac:dyDescent="0.2">
      <c r="A18" s="59" t="s">
        <v>53</v>
      </c>
      <c r="B18" s="15" t="s">
        <v>47</v>
      </c>
      <c r="C18" s="14">
        <v>0</v>
      </c>
      <c r="D18" s="33"/>
      <c r="E18" s="50" t="s">
        <v>12</v>
      </c>
      <c r="F18" s="51">
        <f>(B8+B9)*C22</f>
        <v>112</v>
      </c>
      <c r="G18" s="20"/>
      <c r="H18" s="52" t="s">
        <v>46</v>
      </c>
      <c r="I18" s="53">
        <f>-B13*C13-B14*C14</f>
        <v>-870</v>
      </c>
    </row>
    <row r="19" spans="1:12" ht="17" thickBot="1" x14ac:dyDescent="0.25">
      <c r="A19" s="50" t="s">
        <v>39</v>
      </c>
      <c r="B19" s="20" t="s">
        <v>48</v>
      </c>
      <c r="C19" s="21">
        <v>100</v>
      </c>
      <c r="D19" s="33"/>
      <c r="E19" s="42" t="s">
        <v>17</v>
      </c>
      <c r="F19" s="45">
        <f>SUM(F3:F18)</f>
        <v>11107</v>
      </c>
      <c r="G19" s="63"/>
      <c r="H19" s="42" t="s">
        <v>17</v>
      </c>
      <c r="I19" s="45">
        <f>SUM(I14:I18)</f>
        <v>13885</v>
      </c>
    </row>
    <row r="20" spans="1:12" ht="17" thickBot="1" x14ac:dyDescent="0.25">
      <c r="A20" s="50" t="s">
        <v>38</v>
      </c>
      <c r="B20" s="20" t="s">
        <v>48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50" t="s">
        <v>34</v>
      </c>
      <c r="B21" s="20" t="s">
        <v>49</v>
      </c>
      <c r="C21" s="21">
        <v>5</v>
      </c>
      <c r="D21" s="20"/>
      <c r="E21" s="54" t="s">
        <v>31</v>
      </c>
      <c r="F21" s="55">
        <f>SUM(F3:F6,F8,F9)+C15</f>
        <v>6589</v>
      </c>
      <c r="G21" s="22"/>
      <c r="H21" s="39" t="s">
        <v>29</v>
      </c>
      <c r="I21" s="43">
        <f>I19-F19</f>
        <v>2778</v>
      </c>
    </row>
    <row r="22" spans="1:12" x14ac:dyDescent="0.2">
      <c r="A22" s="50" t="s">
        <v>37</v>
      </c>
      <c r="B22" s="20" t="s">
        <v>50</v>
      </c>
      <c r="C22" s="21">
        <v>7</v>
      </c>
      <c r="D22" s="20"/>
      <c r="E22" s="56" t="s">
        <v>32</v>
      </c>
      <c r="F22" s="49">
        <f>SUM(F7,F10)</f>
        <v>3591</v>
      </c>
      <c r="G22" s="22"/>
      <c r="H22" s="18" t="s">
        <v>30</v>
      </c>
      <c r="I22" s="44">
        <f>IF(I6&gt;0,I21/I6/B2,0)</f>
        <v>24.803571428571427</v>
      </c>
    </row>
    <row r="23" spans="1:12" ht="17" thickBot="1" x14ac:dyDescent="0.25">
      <c r="A23" s="42" t="s">
        <v>13</v>
      </c>
      <c r="B23" s="63" t="s">
        <v>51</v>
      </c>
      <c r="C23" s="71">
        <v>40</v>
      </c>
      <c r="D23" s="20"/>
      <c r="E23" s="42" t="s">
        <v>33</v>
      </c>
      <c r="F23" s="45">
        <f>SUM(F21:F22)</f>
        <v>10180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1024.625</v>
      </c>
      <c r="C25" s="67"/>
      <c r="D25" s="20"/>
      <c r="E25" s="39" t="s">
        <v>27</v>
      </c>
      <c r="F25" s="29">
        <v>925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1199.625</v>
      </c>
      <c r="C26" s="68"/>
      <c r="D26" s="20"/>
      <c r="E26" s="18" t="s">
        <v>28</v>
      </c>
      <c r="F26" s="12">
        <v>1045</v>
      </c>
      <c r="G26" s="20"/>
      <c r="H26" s="80" t="s">
        <v>60</v>
      </c>
      <c r="I26" s="81">
        <f>I21/2+F15/I1</f>
        <v>1634</v>
      </c>
    </row>
    <row r="27" spans="1:12" x14ac:dyDescent="0.2">
      <c r="A27" s="23" t="s">
        <v>59</v>
      </c>
      <c r="B27" s="32">
        <f>IF(I4&lt;&gt;0,(F5/I4)+(SUM($F$7:$F$18)/$I$6)+($C$23*$B$2)-$I$18/$I$6,0)</f>
        <v>987.29166666666674</v>
      </c>
      <c r="C27" s="69"/>
      <c r="D27" s="20"/>
      <c r="E27" s="65" t="s">
        <v>63</v>
      </c>
      <c r="F27" s="12">
        <v>870</v>
      </c>
      <c r="G27" s="20"/>
      <c r="H27" s="20"/>
      <c r="I27" s="34"/>
      <c r="L27" s="5"/>
    </row>
    <row r="28" spans="1:12" ht="17" thickBot="1" x14ac:dyDescent="0.25">
      <c r="A28" s="25" t="s">
        <v>61</v>
      </c>
      <c r="B28" s="35">
        <f>IF(I5&lt;&gt;0,(F6/I5)+(SUM($F$7:$F$18)/$I$6)+($C$23*$B$2)-$I$18/$I$6,0)</f>
        <v>0</v>
      </c>
      <c r="C28" s="70"/>
      <c r="D28" s="37"/>
      <c r="E28" s="66" t="s">
        <v>62</v>
      </c>
      <c r="F28" s="36">
        <v>0</v>
      </c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4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4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9" spans="6:6" x14ac:dyDescent="0.2">
      <c r="F49" s="1"/>
    </row>
    <row r="50" spans="6:6" x14ac:dyDescent="0.2">
      <c r="F50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Toskana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2017-06-05T16:53:22Z</dcterms:modified>
</cp:coreProperties>
</file>