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Lutz/Documents/Stessaonda/cycling-adventures.org/2017 Reisen/TdF Bergisches Land/"/>
    </mc:Choice>
  </mc:AlternateContent>
  <bookViews>
    <workbookView xWindow="0" yWindow="460" windowWidth="28800" windowHeight="1650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I3" i="1"/>
  <c r="I4" i="1"/>
  <c r="I5" i="1"/>
  <c r="I6" i="1"/>
  <c r="I7" i="1"/>
  <c r="I21" i="1"/>
  <c r="F3" i="1"/>
  <c r="F7" i="1"/>
  <c r="F16" i="1"/>
  <c r="F17" i="1"/>
  <c r="F4" i="1"/>
  <c r="F5" i="1"/>
  <c r="F6" i="1"/>
  <c r="F8" i="1"/>
  <c r="F9" i="1"/>
  <c r="F10" i="1"/>
  <c r="F21" i="1"/>
  <c r="I24" i="1"/>
  <c r="I25" i="1"/>
  <c r="B22" i="1"/>
  <c r="F12" i="1"/>
  <c r="F13" i="1"/>
  <c r="B31" i="1"/>
  <c r="B32" i="1"/>
  <c r="B33" i="1"/>
  <c r="B30" i="1"/>
  <c r="F11" i="1"/>
  <c r="B28" i="1"/>
  <c r="F24" i="1"/>
  <c r="F25" i="1"/>
  <c r="F26" i="1"/>
</calcChain>
</file>

<file path=xl/sharedStrings.xml><?xml version="1.0" encoding="utf-8"?>
<sst xmlns="http://schemas.openxmlformats.org/spreadsheetml/2006/main" count="71" uniqueCount="63">
  <si>
    <t>Anzahl Nächte</t>
  </si>
  <si>
    <t>Anzahl Touren</t>
  </si>
  <si>
    <t>Anzahl Helfer</t>
  </si>
  <si>
    <t>Preis HP</t>
  </si>
  <si>
    <t>Anzahl Guides EZ</t>
  </si>
  <si>
    <t>Anzahl Guides DZ</t>
  </si>
  <si>
    <t>Anzahl Helfer DZ</t>
  </si>
  <si>
    <t>Anzahl Helfer EZ</t>
  </si>
  <si>
    <t>AUSGABEN</t>
  </si>
  <si>
    <t>EZ</t>
  </si>
  <si>
    <t>DZ</t>
  </si>
  <si>
    <t>HP</t>
  </si>
  <si>
    <t>Versicherung</t>
  </si>
  <si>
    <t>Ziel Überschuss</t>
  </si>
  <si>
    <t>EINNAHMEN</t>
  </si>
  <si>
    <t>Preis Radraum</t>
  </si>
  <si>
    <t>Radraum</t>
  </si>
  <si>
    <t>Helferlohn</t>
  </si>
  <si>
    <t>SUMME</t>
  </si>
  <si>
    <t>DZ Guides</t>
  </si>
  <si>
    <t>EZ Guides</t>
  </si>
  <si>
    <t>HP Guides</t>
  </si>
  <si>
    <t>Anzahl Gäste EZ</t>
  </si>
  <si>
    <t>Anzahl Gäste DZ</t>
  </si>
  <si>
    <t>Gesamtgruppe</t>
  </si>
  <si>
    <t>Anzahl Gäste</t>
  </si>
  <si>
    <t>DZ Preis (errechnet)</t>
  </si>
  <si>
    <t>EZ Preis (errechnet)</t>
  </si>
  <si>
    <t>DZ PREIS</t>
  </si>
  <si>
    <t>EZ PREIS</t>
  </si>
  <si>
    <t>Überschuss</t>
  </si>
  <si>
    <t>P/P</t>
  </si>
  <si>
    <t>Zahlung an Hotel</t>
  </si>
  <si>
    <t>Kosten Halbpension</t>
  </si>
  <si>
    <t>Summe</t>
  </si>
  <si>
    <t>Wo endet Gewinnzone?</t>
  </si>
  <si>
    <t>Guide Trikots</t>
  </si>
  <si>
    <t>Anzahl DZ Betten</t>
  </si>
  <si>
    <t>Anzahl EZ Betten</t>
  </si>
  <si>
    <t>Versicherungen</t>
  </si>
  <si>
    <t>Guidelohn pro Tag</t>
  </si>
  <si>
    <t>Helferlohn pro Tag</t>
  </si>
  <si>
    <t>Rabatt Nichtradf.</t>
  </si>
  <si>
    <t>Rabatt Sonstiges</t>
  </si>
  <si>
    <t>Anzahl</t>
  </si>
  <si>
    <t>Preis</t>
  </si>
  <si>
    <t>Anzahl DZ Kat. 2</t>
  </si>
  <si>
    <t>Anzahl EZ Kat. 2</t>
  </si>
  <si>
    <t>DZ Kat 2 Preis (err.)</t>
  </si>
  <si>
    <t>DZ Kat 2</t>
  </si>
  <si>
    <t>EZ Kat 2</t>
  </si>
  <si>
    <t>Anzahl Gäste DZ Kat 2</t>
  </si>
  <si>
    <t>Anzahl Gäste EZ Kat 2</t>
  </si>
  <si>
    <t>EZ Kat 2 Preis (err.)</t>
  </si>
  <si>
    <t>DZ Kat 2 Preis</t>
  </si>
  <si>
    <t>EZ Kat 2 Preis</t>
  </si>
  <si>
    <t>GuideLohn</t>
  </si>
  <si>
    <t>Rabatte</t>
  </si>
  <si>
    <t>FIX</t>
  </si>
  <si>
    <t>pro Tag</t>
  </si>
  <si>
    <t>Pro Kunde</t>
  </si>
  <si>
    <t>Pro Person</t>
  </si>
  <si>
    <t>Kunde/Tag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</si>
</sst>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CHF&quot;_-;\-* #,##0.00\ &quot;CHF&quot;_-;_-* &quot;-&quot;??\ &quot;CHF&quot;_-;_-@_-"/>
    <numFmt numFmtId="164" formatCode="_-[$€-2]\ * #,##0.00_-;\-[$€-2]\ * #,##0.00_-;_-[$€-2]\ * &quot;-&quot;??_-;_-@_-"/>
    <numFmt numFmtId="165" formatCode="_-* #,##0.00\ [$€-407]_-;\-* #,##0.00\ [$€-407]_-;_-* &quot;-&quot;??\ [$€-407]_-;_-@_-"/>
    <numFmt numFmtId="166" formatCode="#,##0.00\ [$€-407];[Red]\-#,##0.00\ [$€-407]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Protection="1"/>
    <xf numFmtId="0" fontId="2" fillId="0" borderId="0" xfId="0" applyFont="1" applyProtection="1"/>
    <xf numFmtId="164" fontId="0" fillId="0" borderId="0" xfId="0" applyNumberFormat="1" applyProtection="1"/>
    <xf numFmtId="0" fontId="0" fillId="0" borderId="0" xfId="0" applyFill="1" applyProtection="1"/>
    <xf numFmtId="166" fontId="0" fillId="0" borderId="0" xfId="0" applyNumberFormat="1" applyProtection="1"/>
    <xf numFmtId="166" fontId="0" fillId="0" borderId="0" xfId="0" applyNumberFormat="1" applyFont="1" applyProtection="1"/>
    <xf numFmtId="165" fontId="0" fillId="0" borderId="0" xfId="1" applyNumberFormat="1" applyFont="1" applyFill="1" applyProtection="1"/>
    <xf numFmtId="165" fontId="0" fillId="0" borderId="0" xfId="0" applyNumberFormat="1" applyProtection="1"/>
    <xf numFmtId="165" fontId="2" fillId="0" borderId="0" xfId="1" applyNumberFormat="1" applyFont="1" applyFill="1" applyProtection="1"/>
    <xf numFmtId="0" fontId="2" fillId="0" borderId="1" xfId="0" applyFont="1" applyBorder="1" applyProtection="1"/>
    <xf numFmtId="0" fontId="2" fillId="0" borderId="2" xfId="0" applyFont="1" applyBorder="1" applyProtection="1"/>
    <xf numFmtId="166" fontId="2" fillId="0" borderId="3" xfId="0" applyNumberFormat="1" applyFont="1" applyBorder="1" applyProtection="1"/>
    <xf numFmtId="0" fontId="0" fillId="2" borderId="4" xfId="0" applyFill="1" applyBorder="1" applyProtection="1">
      <protection locked="0"/>
    </xf>
    <xf numFmtId="0" fontId="2" fillId="2" borderId="5" xfId="0" applyFont="1" applyFill="1" applyBorder="1" applyProtection="1">
      <protection locked="0"/>
    </xf>
    <xf numFmtId="0" fontId="5" fillId="2" borderId="4" xfId="0" applyFont="1" applyFill="1" applyBorder="1" applyProtection="1">
      <protection locked="0"/>
    </xf>
    <xf numFmtId="165" fontId="2" fillId="2" borderId="4" xfId="1" applyNumberFormat="1" applyFont="1" applyFill="1" applyBorder="1" applyProtection="1">
      <protection locked="0"/>
    </xf>
    <xf numFmtId="0" fontId="0" fillId="0" borderId="6" xfId="0" applyBorder="1" applyProtection="1"/>
    <xf numFmtId="0" fontId="2" fillId="0" borderId="7" xfId="0" applyFont="1" applyBorder="1" applyProtection="1"/>
    <xf numFmtId="0" fontId="2" fillId="0" borderId="8" xfId="0" applyFont="1" applyBorder="1" applyProtection="1"/>
    <xf numFmtId="0" fontId="3" fillId="0" borderId="9" xfId="0" applyFont="1" applyBorder="1" applyProtection="1"/>
    <xf numFmtId="0" fontId="0" fillId="0" borderId="10" xfId="0" applyBorder="1" applyProtection="1"/>
    <xf numFmtId="0" fontId="4" fillId="0" borderId="9" xfId="0" applyFont="1" applyBorder="1" applyProtection="1"/>
    <xf numFmtId="166" fontId="2" fillId="2" borderId="11" xfId="0" applyNumberFormat="1" applyFont="1" applyFill="1" applyBorder="1" applyProtection="1">
      <protection locked="0"/>
    </xf>
    <xf numFmtId="0" fontId="2" fillId="0" borderId="0" xfId="0" applyFont="1" applyFill="1" applyBorder="1" applyProtection="1"/>
    <xf numFmtId="0" fontId="5" fillId="0" borderId="9" xfId="0" applyFont="1" applyBorder="1" applyProtection="1"/>
    <xf numFmtId="166" fontId="5" fillId="2" borderId="11" xfId="0" applyNumberFormat="1" applyFont="1" applyFill="1" applyBorder="1" applyProtection="1">
      <protection locked="0"/>
    </xf>
    <xf numFmtId="0" fontId="2" fillId="0" borderId="9" xfId="0" applyFont="1" applyBorder="1" applyProtection="1"/>
    <xf numFmtId="0" fontId="0" fillId="0" borderId="9" xfId="0" applyBorder="1" applyProtection="1"/>
    <xf numFmtId="0" fontId="0" fillId="0" borderId="0" xfId="0" applyBorder="1" applyProtection="1"/>
    <xf numFmtId="165" fontId="0" fillId="0" borderId="10" xfId="0" applyNumberFormat="1" applyFill="1" applyBorder="1" applyProtection="1"/>
    <xf numFmtId="0" fontId="2" fillId="0" borderId="0" xfId="0" applyFont="1" applyBorder="1" applyProtection="1"/>
    <xf numFmtId="165" fontId="2" fillId="0" borderId="10" xfId="0" applyNumberFormat="1" applyFont="1" applyFill="1" applyBorder="1" applyProtection="1"/>
    <xf numFmtId="0" fontId="0" fillId="0" borderId="9" xfId="0" applyFill="1" applyBorder="1" applyProtection="1"/>
    <xf numFmtId="0" fontId="0" fillId="0" borderId="0" xfId="0" applyFill="1" applyBorder="1" applyProtection="1"/>
    <xf numFmtId="0" fontId="0" fillId="0" borderId="12" xfId="0" applyFill="1" applyBorder="1" applyProtection="1"/>
    <xf numFmtId="166" fontId="0" fillId="0" borderId="0" xfId="0" applyNumberFormat="1" applyFont="1" applyBorder="1" applyProtection="1"/>
    <xf numFmtId="0" fontId="0" fillId="0" borderId="6" xfId="0" applyFill="1" applyBorder="1" applyProtection="1"/>
    <xf numFmtId="166" fontId="3" fillId="0" borderId="7" xfId="0" applyNumberFormat="1" applyFont="1" applyBorder="1" applyProtection="1"/>
    <xf numFmtId="165" fontId="0" fillId="0" borderId="7" xfId="0" applyNumberFormat="1" applyBorder="1" applyProtection="1"/>
    <xf numFmtId="165" fontId="2" fillId="2" borderId="15" xfId="1" applyNumberFormat="1" applyFont="1" applyFill="1" applyBorder="1" applyProtection="1">
      <protection locked="0"/>
    </xf>
    <xf numFmtId="164" fontId="0" fillId="0" borderId="7" xfId="0" applyNumberFormat="1" applyBorder="1" applyProtection="1"/>
    <xf numFmtId="0" fontId="0" fillId="0" borderId="7" xfId="0" applyBorder="1" applyProtection="1"/>
    <xf numFmtId="166" fontId="0" fillId="0" borderId="8" xfId="0" applyNumberFormat="1" applyBorder="1" applyProtection="1"/>
    <xf numFmtId="166" fontId="3" fillId="0" borderId="0" xfId="0" applyNumberFormat="1" applyFont="1" applyBorder="1" applyProtection="1"/>
    <xf numFmtId="165" fontId="2" fillId="0" borderId="0" xfId="1" applyNumberFormat="1" applyFont="1" applyFill="1" applyBorder="1" applyProtection="1"/>
    <xf numFmtId="164" fontId="0" fillId="0" borderId="0" xfId="0" applyNumberFormat="1" applyBorder="1" applyProtection="1"/>
    <xf numFmtId="166" fontId="0" fillId="0" borderId="10" xfId="0" applyNumberFormat="1" applyBorder="1" applyProtection="1"/>
    <xf numFmtId="165" fontId="0" fillId="0" borderId="0" xfId="1" applyNumberFormat="1" applyFont="1" applyFill="1" applyBorder="1" applyProtection="1"/>
    <xf numFmtId="166" fontId="3" fillId="0" borderId="13" xfId="0" applyNumberFormat="1" applyFont="1" applyBorder="1" applyProtection="1"/>
    <xf numFmtId="165" fontId="0" fillId="0" borderId="13" xfId="1" applyNumberFormat="1" applyFont="1" applyFill="1" applyBorder="1" applyProtection="1"/>
    <xf numFmtId="0" fontId="2" fillId="0" borderId="13" xfId="0" applyFont="1" applyFill="1" applyBorder="1" applyProtection="1"/>
    <xf numFmtId="165" fontId="2" fillId="2" borderId="16" xfId="1" applyNumberFormat="1" applyFont="1" applyFill="1" applyBorder="1" applyProtection="1">
      <protection locked="0"/>
    </xf>
    <xf numFmtId="164" fontId="0" fillId="0" borderId="13" xfId="0" applyNumberFormat="1" applyBorder="1" applyProtection="1"/>
    <xf numFmtId="0" fontId="0" fillId="0" borderId="13" xfId="0" applyBorder="1" applyProtection="1"/>
    <xf numFmtId="166" fontId="0" fillId="0" borderId="14" xfId="0" applyNumberFormat="1" applyBorder="1" applyProtection="1"/>
    <xf numFmtId="0" fontId="2" fillId="0" borderId="6" xfId="0" applyFont="1" applyBorder="1" applyProtection="1"/>
    <xf numFmtId="164" fontId="0" fillId="0" borderId="8" xfId="0" applyNumberFormat="1" applyBorder="1" applyProtection="1"/>
    <xf numFmtId="164" fontId="0" fillId="0" borderId="10" xfId="0" applyNumberFormat="1" applyBorder="1" applyProtection="1"/>
    <xf numFmtId="166" fontId="0" fillId="0" borderId="10" xfId="0" applyNumberFormat="1" applyFont="1" applyFill="1" applyBorder="1" applyProtection="1"/>
    <xf numFmtId="164" fontId="0" fillId="0" borderId="10" xfId="0" applyNumberFormat="1" applyFill="1" applyBorder="1" applyProtection="1"/>
    <xf numFmtId="166" fontId="0" fillId="0" borderId="10" xfId="0" applyNumberFormat="1" applyFont="1" applyBorder="1" applyProtection="1"/>
    <xf numFmtId="166" fontId="0" fillId="0" borderId="8" xfId="0" applyNumberFormat="1" applyFont="1" applyBorder="1" applyProtection="1"/>
    <xf numFmtId="0" fontId="2" fillId="0" borderId="12" xfId="0" applyFont="1" applyBorder="1" applyProtection="1"/>
    <xf numFmtId="166" fontId="0" fillId="0" borderId="14" xfId="0" applyNumberFormat="1" applyFont="1" applyBorder="1" applyProtection="1"/>
    <xf numFmtId="166" fontId="2" fillId="0" borderId="8" xfId="0" applyNumberFormat="1" applyFont="1" applyBorder="1" applyProtection="1"/>
    <xf numFmtId="166" fontId="2" fillId="0" borderId="10" xfId="0" applyNumberFormat="1" applyFont="1" applyBorder="1" applyProtection="1"/>
    <xf numFmtId="166" fontId="2" fillId="0" borderId="14" xfId="0" applyNumberFormat="1" applyFont="1" applyBorder="1" applyProtection="1"/>
  </cellXfs>
  <cellStyles count="2">
    <cellStyle name="Stand." xfId="0" builtinId="0"/>
    <cellStyle name="Währung" xfId="1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E32" sqref="E32"/>
    </sheetView>
  </sheetViews>
  <sheetFormatPr baseColWidth="10" defaultRowHeight="16" x14ac:dyDescent="0.2"/>
  <cols>
    <col min="1" max="1" width="18.83203125" style="1" bestFit="1" customWidth="1"/>
    <col min="2" max="2" width="13" style="1" bestFit="1" customWidth="1"/>
    <col min="3" max="3" width="9.5" style="1" bestFit="1" customWidth="1"/>
    <col min="4" max="4" width="12.5" style="1" bestFit="1" customWidth="1"/>
    <col min="5" max="5" width="17.6640625" style="1" bestFit="1" customWidth="1"/>
    <col min="6" max="6" width="11.83203125" style="3" bestFit="1" customWidth="1"/>
    <col min="7" max="7" width="10.83203125" style="1"/>
    <col min="8" max="8" width="11.6640625" style="1" bestFit="1" customWidth="1"/>
    <col min="9" max="9" width="11.83203125" style="5" bestFit="1" customWidth="1"/>
    <col min="10" max="11" width="10.83203125" style="1"/>
    <col min="12" max="12" width="13.33203125" style="1" bestFit="1" customWidth="1"/>
    <col min="13" max="16384" width="10.83203125" style="1"/>
  </cols>
  <sheetData>
    <row r="1" spans="1:16" x14ac:dyDescent="0.2">
      <c r="A1" s="17"/>
      <c r="B1" s="18" t="s">
        <v>44</v>
      </c>
      <c r="C1" s="19" t="s">
        <v>45</v>
      </c>
      <c r="D1" s="42"/>
      <c r="E1" s="56" t="s">
        <v>8</v>
      </c>
      <c r="F1" s="57"/>
      <c r="G1" s="42"/>
      <c r="H1" s="56" t="s">
        <v>14</v>
      </c>
      <c r="I1" s="43"/>
    </row>
    <row r="2" spans="1:16" x14ac:dyDescent="0.2">
      <c r="A2" s="20" t="s">
        <v>0</v>
      </c>
      <c r="B2" s="13">
        <v>5</v>
      </c>
      <c r="C2" s="21"/>
      <c r="D2" s="29"/>
      <c r="E2" s="28"/>
      <c r="F2" s="58"/>
      <c r="G2" s="29"/>
      <c r="H2" s="28"/>
      <c r="I2" s="47"/>
      <c r="M2" s="5"/>
      <c r="N2" s="5"/>
      <c r="O2" s="5"/>
    </row>
    <row r="3" spans="1:16" x14ac:dyDescent="0.2">
      <c r="A3" s="20" t="s">
        <v>1</v>
      </c>
      <c r="B3" s="13">
        <v>5</v>
      </c>
      <c r="C3" s="21"/>
      <c r="D3" s="29"/>
      <c r="E3" s="33" t="s">
        <v>10</v>
      </c>
      <c r="F3" s="59">
        <f>B23*C8*B2/2</f>
        <v>6250</v>
      </c>
      <c r="G3" s="29"/>
      <c r="H3" s="28" t="s">
        <v>10</v>
      </c>
      <c r="I3" s="47">
        <f>B23*E30</f>
        <v>15000</v>
      </c>
    </row>
    <row r="4" spans="1:16" x14ac:dyDescent="0.2">
      <c r="A4" s="20" t="s">
        <v>5</v>
      </c>
      <c r="B4" s="13">
        <v>2</v>
      </c>
      <c r="C4" s="21"/>
      <c r="D4" s="29"/>
      <c r="E4" s="33" t="s">
        <v>9</v>
      </c>
      <c r="F4" s="59">
        <f>B24*C9*B2</f>
        <v>3465</v>
      </c>
      <c r="G4" s="29"/>
      <c r="H4" s="28" t="s">
        <v>9</v>
      </c>
      <c r="I4" s="47">
        <f>B24*E31</f>
        <v>6545</v>
      </c>
      <c r="M4" s="5"/>
    </row>
    <row r="5" spans="1:16" x14ac:dyDescent="0.2">
      <c r="A5" s="20" t="s">
        <v>4</v>
      </c>
      <c r="B5" s="13">
        <v>1</v>
      </c>
      <c r="C5" s="21"/>
      <c r="D5" s="29"/>
      <c r="E5" s="33" t="s">
        <v>49</v>
      </c>
      <c r="F5" s="59">
        <f>B25*B2*C10/2</f>
        <v>0</v>
      </c>
      <c r="G5" s="29"/>
      <c r="H5" s="28" t="s">
        <v>49</v>
      </c>
      <c r="I5" s="47">
        <f>B25*E32</f>
        <v>0</v>
      </c>
    </row>
    <row r="6" spans="1:16" x14ac:dyDescent="0.2">
      <c r="A6" s="20" t="s">
        <v>6</v>
      </c>
      <c r="B6" s="13">
        <v>0</v>
      </c>
      <c r="C6" s="21"/>
      <c r="D6" s="29"/>
      <c r="E6" s="33" t="s">
        <v>50</v>
      </c>
      <c r="F6" s="59">
        <f>B26*B2*C11</f>
        <v>0</v>
      </c>
      <c r="G6" s="29"/>
      <c r="H6" s="28" t="s">
        <v>50</v>
      </c>
      <c r="I6" s="47">
        <f>B26*E33</f>
        <v>0</v>
      </c>
    </row>
    <row r="7" spans="1:16" x14ac:dyDescent="0.2">
      <c r="A7" s="20" t="s">
        <v>7</v>
      </c>
      <c r="B7" s="13">
        <v>0</v>
      </c>
      <c r="C7" s="21"/>
      <c r="D7" s="29"/>
      <c r="E7" s="33" t="s">
        <v>11</v>
      </c>
      <c r="F7" s="59">
        <f>B27*C12*B2</f>
        <v>4050</v>
      </c>
      <c r="G7" s="29"/>
      <c r="H7" s="28" t="s">
        <v>57</v>
      </c>
      <c r="I7" s="47">
        <f>-B13*C13-B14*C14</f>
        <v>0</v>
      </c>
      <c r="M7" s="5"/>
      <c r="N7" s="5"/>
      <c r="O7" s="5"/>
    </row>
    <row r="8" spans="1:16" x14ac:dyDescent="0.2">
      <c r="A8" s="22" t="s">
        <v>37</v>
      </c>
      <c r="B8" s="14">
        <v>22</v>
      </c>
      <c r="C8" s="23">
        <v>125</v>
      </c>
      <c r="D8" s="29"/>
      <c r="E8" s="33" t="s">
        <v>19</v>
      </c>
      <c r="F8" s="59">
        <f>B2*B4*C8/2</f>
        <v>625</v>
      </c>
      <c r="G8" s="29"/>
      <c r="H8" s="28"/>
      <c r="I8" s="47"/>
      <c r="M8" s="5"/>
      <c r="N8" s="5"/>
      <c r="O8" s="5"/>
      <c r="P8" s="5"/>
    </row>
    <row r="9" spans="1:16" x14ac:dyDescent="0.2">
      <c r="A9" s="22" t="s">
        <v>38</v>
      </c>
      <c r="B9" s="14">
        <v>8</v>
      </c>
      <c r="C9" s="23">
        <v>99</v>
      </c>
      <c r="D9" s="46"/>
      <c r="E9" s="33" t="s">
        <v>20</v>
      </c>
      <c r="F9" s="59">
        <f>B5*C9*B2</f>
        <v>495</v>
      </c>
      <c r="G9" s="29"/>
      <c r="H9" s="28"/>
      <c r="I9" s="47"/>
      <c r="M9" s="8"/>
    </row>
    <row r="10" spans="1:16" x14ac:dyDescent="0.2">
      <c r="A10" s="22" t="s">
        <v>46</v>
      </c>
      <c r="B10" s="14">
        <v>0</v>
      </c>
      <c r="C10" s="23">
        <v>0</v>
      </c>
      <c r="D10" s="46"/>
      <c r="E10" s="33" t="s">
        <v>21</v>
      </c>
      <c r="F10" s="59">
        <f>B22*C12*B2</f>
        <v>450</v>
      </c>
      <c r="G10" s="29"/>
      <c r="H10" s="28"/>
      <c r="I10" s="47"/>
      <c r="M10" s="5"/>
    </row>
    <row r="11" spans="1:16" x14ac:dyDescent="0.2">
      <c r="A11" s="22" t="s">
        <v>47</v>
      </c>
      <c r="B11" s="14">
        <v>0</v>
      </c>
      <c r="C11" s="23">
        <v>0</v>
      </c>
      <c r="D11" s="46"/>
      <c r="E11" s="33" t="s">
        <v>16</v>
      </c>
      <c r="F11" s="59">
        <f>C15</f>
        <v>0</v>
      </c>
      <c r="G11" s="29"/>
      <c r="H11" s="28"/>
      <c r="I11" s="47"/>
    </row>
    <row r="12" spans="1:16" x14ac:dyDescent="0.2">
      <c r="A12" s="22" t="s">
        <v>3</v>
      </c>
      <c r="B12" s="24" t="s">
        <v>59</v>
      </c>
      <c r="C12" s="23">
        <v>30</v>
      </c>
      <c r="D12" s="46"/>
      <c r="E12" s="33" t="s">
        <v>56</v>
      </c>
      <c r="F12" s="59">
        <f>C17*(B5+B4)*B2</f>
        <v>525</v>
      </c>
      <c r="G12" s="29"/>
      <c r="H12" s="28"/>
      <c r="I12" s="47"/>
      <c r="L12" s="5"/>
      <c r="M12" s="5"/>
    </row>
    <row r="13" spans="1:16" x14ac:dyDescent="0.2">
      <c r="A13" s="25" t="s">
        <v>42</v>
      </c>
      <c r="B13" s="15">
        <v>0</v>
      </c>
      <c r="C13" s="26"/>
      <c r="D13" s="46"/>
      <c r="E13" s="33" t="s">
        <v>17</v>
      </c>
      <c r="F13" s="59">
        <f>C16*(B6+B7)*B2</f>
        <v>0</v>
      </c>
      <c r="G13" s="29"/>
      <c r="H13" s="28"/>
      <c r="I13" s="47"/>
      <c r="L13" s="5"/>
    </row>
    <row r="14" spans="1:16" x14ac:dyDescent="0.2">
      <c r="A14" s="25" t="s">
        <v>43</v>
      </c>
      <c r="B14" s="15">
        <v>0</v>
      </c>
      <c r="C14" s="26"/>
      <c r="D14" s="46"/>
      <c r="E14" s="33"/>
      <c r="F14" s="60"/>
      <c r="G14" s="29"/>
      <c r="H14" s="28"/>
      <c r="I14" s="47"/>
    </row>
    <row r="15" spans="1:16" x14ac:dyDescent="0.2">
      <c r="A15" s="27" t="s">
        <v>15</v>
      </c>
      <c r="B15" s="24" t="s">
        <v>58</v>
      </c>
      <c r="C15" s="23"/>
      <c r="D15" s="46"/>
      <c r="E15" s="33"/>
      <c r="F15" s="59"/>
      <c r="G15" s="29"/>
      <c r="H15" s="28"/>
      <c r="I15" s="47"/>
    </row>
    <row r="16" spans="1:16" x14ac:dyDescent="0.2">
      <c r="A16" s="28" t="s">
        <v>41</v>
      </c>
      <c r="B16" s="29" t="s">
        <v>59</v>
      </c>
      <c r="C16" s="30">
        <v>100</v>
      </c>
      <c r="D16" s="46"/>
      <c r="E16" s="33" t="s">
        <v>36</v>
      </c>
      <c r="F16" s="59">
        <f>C18*B27</f>
        <v>135</v>
      </c>
      <c r="G16" s="29"/>
      <c r="H16" s="28"/>
      <c r="I16" s="47"/>
    </row>
    <row r="17" spans="1:12" x14ac:dyDescent="0.2">
      <c r="A17" s="28" t="s">
        <v>40</v>
      </c>
      <c r="B17" s="29" t="s">
        <v>59</v>
      </c>
      <c r="C17" s="30">
        <v>35</v>
      </c>
      <c r="D17" s="46"/>
      <c r="E17" s="33" t="s">
        <v>12</v>
      </c>
      <c r="F17" s="59">
        <f>(B8+B9)*C19</f>
        <v>210</v>
      </c>
      <c r="G17" s="29"/>
      <c r="H17" s="28"/>
      <c r="I17" s="47"/>
    </row>
    <row r="18" spans="1:12" x14ac:dyDescent="0.2">
      <c r="A18" s="28" t="s">
        <v>36</v>
      </c>
      <c r="B18" s="29" t="s">
        <v>60</v>
      </c>
      <c r="C18" s="30">
        <v>5</v>
      </c>
      <c r="D18" s="29"/>
      <c r="E18" s="28"/>
      <c r="F18" s="61"/>
      <c r="G18" s="29"/>
      <c r="H18" s="28"/>
      <c r="I18" s="47"/>
    </row>
    <row r="19" spans="1:12" x14ac:dyDescent="0.2">
      <c r="A19" s="28" t="s">
        <v>39</v>
      </c>
      <c r="B19" s="29" t="s">
        <v>61</v>
      </c>
      <c r="C19" s="30">
        <v>7</v>
      </c>
      <c r="D19" s="29"/>
      <c r="E19" s="28"/>
      <c r="F19" s="61"/>
      <c r="G19" s="29"/>
      <c r="H19" s="28"/>
      <c r="I19" s="47"/>
    </row>
    <row r="20" spans="1:12" ht="17" thickBot="1" x14ac:dyDescent="0.25">
      <c r="A20" s="27" t="s">
        <v>13</v>
      </c>
      <c r="B20" s="31" t="s">
        <v>62</v>
      </c>
      <c r="C20" s="32">
        <v>40</v>
      </c>
      <c r="D20" s="29"/>
      <c r="E20" s="28"/>
      <c r="F20" s="61"/>
      <c r="G20" s="29"/>
      <c r="H20" s="28"/>
      <c r="I20" s="47"/>
    </row>
    <row r="21" spans="1:12" ht="17" thickBot="1" x14ac:dyDescent="0.25">
      <c r="A21" s="28"/>
      <c r="B21" s="29"/>
      <c r="C21" s="21"/>
      <c r="D21" s="29"/>
      <c r="E21" s="10" t="s">
        <v>18</v>
      </c>
      <c r="F21" s="12">
        <f>SUM(F3:F20)</f>
        <v>16205</v>
      </c>
      <c r="G21" s="11"/>
      <c r="H21" s="10" t="s">
        <v>18</v>
      </c>
      <c r="I21" s="12">
        <f>SUM(I3:I20)</f>
        <v>21545</v>
      </c>
      <c r="L21" s="8"/>
    </row>
    <row r="22" spans="1:12" x14ac:dyDescent="0.2">
      <c r="A22" s="33" t="s">
        <v>2</v>
      </c>
      <c r="B22" s="34">
        <f>SUM(B4:B7)</f>
        <v>3</v>
      </c>
      <c r="C22" s="21"/>
      <c r="D22" s="29"/>
      <c r="E22" s="31"/>
      <c r="F22" s="36"/>
      <c r="G22" s="31"/>
      <c r="H22" s="31"/>
      <c r="I22" s="66"/>
    </row>
    <row r="23" spans="1:12" ht="17" thickBot="1" x14ac:dyDescent="0.25">
      <c r="A23" s="33" t="s">
        <v>23</v>
      </c>
      <c r="B23" s="34">
        <f>B8-B4</f>
        <v>20</v>
      </c>
      <c r="C23" s="21"/>
      <c r="D23" s="29"/>
      <c r="E23" s="31"/>
      <c r="F23" s="36"/>
      <c r="G23" s="31"/>
      <c r="H23" s="31"/>
      <c r="I23" s="66"/>
    </row>
    <row r="24" spans="1:12" x14ac:dyDescent="0.2">
      <c r="A24" s="33" t="s">
        <v>22</v>
      </c>
      <c r="B24" s="34">
        <f>B9-B5</f>
        <v>7</v>
      </c>
      <c r="C24" s="21"/>
      <c r="D24" s="29"/>
      <c r="E24" s="56" t="s">
        <v>32</v>
      </c>
      <c r="F24" s="62">
        <f>SUM(F3:F6,F8,F9)+C15</f>
        <v>10835</v>
      </c>
      <c r="G24" s="31"/>
      <c r="H24" s="56" t="s">
        <v>30</v>
      </c>
      <c r="I24" s="65">
        <f>I21-F21</f>
        <v>5340</v>
      </c>
      <c r="L24" s="5"/>
    </row>
    <row r="25" spans="1:12" x14ac:dyDescent="0.2">
      <c r="A25" s="33" t="s">
        <v>51</v>
      </c>
      <c r="B25" s="34">
        <f>B10</f>
        <v>0</v>
      </c>
      <c r="C25" s="21"/>
      <c r="D25" s="29"/>
      <c r="E25" s="27" t="s">
        <v>33</v>
      </c>
      <c r="F25" s="61">
        <f>SUM(F7,F10)</f>
        <v>4500</v>
      </c>
      <c r="G25" s="31"/>
      <c r="H25" s="27" t="s">
        <v>31</v>
      </c>
      <c r="I25" s="66">
        <f>IF(B27&gt;0,I24/B27/B2,0)</f>
        <v>39.555555555555557</v>
      </c>
    </row>
    <row r="26" spans="1:12" ht="17" thickBot="1" x14ac:dyDescent="0.25">
      <c r="A26" s="33" t="s">
        <v>52</v>
      </c>
      <c r="B26" s="34">
        <f>B11</f>
        <v>0</v>
      </c>
      <c r="C26" s="21"/>
      <c r="D26" s="29"/>
      <c r="E26" s="63" t="s">
        <v>34</v>
      </c>
      <c r="F26" s="64">
        <f>SUM(F24:F25)</f>
        <v>15335</v>
      </c>
      <c r="G26" s="31"/>
      <c r="H26" s="63"/>
      <c r="I26" s="67"/>
    </row>
    <row r="27" spans="1:12" x14ac:dyDescent="0.2">
      <c r="A27" s="33" t="s">
        <v>25</v>
      </c>
      <c r="B27" s="34">
        <f>SUM(B23:B26)</f>
        <v>27</v>
      </c>
      <c r="C27" s="21"/>
      <c r="D27" s="29"/>
      <c r="E27" s="29"/>
      <c r="F27" s="36"/>
      <c r="G27" s="31"/>
      <c r="H27" s="29"/>
      <c r="I27" s="47"/>
    </row>
    <row r="28" spans="1:12" x14ac:dyDescent="0.2">
      <c r="A28" s="33" t="s">
        <v>24</v>
      </c>
      <c r="B28" s="34">
        <f>B27+B22</f>
        <v>30</v>
      </c>
      <c r="C28" s="21"/>
      <c r="D28" s="29"/>
      <c r="E28" s="29"/>
      <c r="F28" s="36"/>
      <c r="G28" s="29"/>
      <c r="H28" s="29"/>
      <c r="I28" s="47"/>
    </row>
    <row r="29" spans="1:12" ht="17" thickBot="1" x14ac:dyDescent="0.25">
      <c r="A29" s="33"/>
      <c r="B29" s="34"/>
      <c r="C29" s="21"/>
      <c r="D29" s="29"/>
      <c r="E29" s="29"/>
      <c r="F29" s="36"/>
      <c r="G29" s="29"/>
      <c r="H29" s="29"/>
      <c r="I29" s="47"/>
    </row>
    <row r="30" spans="1:12" x14ac:dyDescent="0.2">
      <c r="A30" s="37" t="s">
        <v>26</v>
      </c>
      <c r="B30" s="38">
        <f>IF(B23&lt;&gt;0,(F3/B23)+(SUM($F$7:$F$17)/$B$27)+($C$20*$B$2)-$I$7/$B$27,0)</f>
        <v>752.87037037037044</v>
      </c>
      <c r="C30" s="39"/>
      <c r="D30" s="18" t="s">
        <v>28</v>
      </c>
      <c r="E30" s="40">
        <v>750</v>
      </c>
      <c r="F30" s="41"/>
      <c r="G30" s="42"/>
      <c r="H30" s="42"/>
      <c r="I30" s="43"/>
    </row>
    <row r="31" spans="1:12" x14ac:dyDescent="0.2">
      <c r="A31" s="33" t="s">
        <v>27</v>
      </c>
      <c r="B31" s="44">
        <f>IF(B24&lt;&gt;0,(F4/B24)+(SUM($F$7:$F$17)/$B$27)+($C$20*$B$2)-$I$7/$B$27,0)</f>
        <v>935.37037037037044</v>
      </c>
      <c r="C31" s="45"/>
      <c r="D31" s="31" t="s">
        <v>29</v>
      </c>
      <c r="E31" s="16">
        <v>935</v>
      </c>
      <c r="F31" s="46"/>
      <c r="G31" s="29"/>
      <c r="H31" s="29"/>
      <c r="I31" s="47"/>
    </row>
    <row r="32" spans="1:12" x14ac:dyDescent="0.2">
      <c r="A32" s="33" t="s">
        <v>48</v>
      </c>
      <c r="B32" s="44">
        <f>IF(B25&lt;&gt;0,(F5/B25)+(SUM($F$7:$F$17)/$B$27)+($C$20*$B$2)-$I$7/$B$27,0)</f>
        <v>0</v>
      </c>
      <c r="C32" s="48"/>
      <c r="D32" s="24" t="s">
        <v>54</v>
      </c>
      <c r="E32" s="16"/>
      <c r="F32" s="46"/>
      <c r="G32" s="29"/>
      <c r="H32" s="29"/>
      <c r="I32" s="47"/>
    </row>
    <row r="33" spans="1:9" ht="17" thickBot="1" x14ac:dyDescent="0.25">
      <c r="A33" s="35" t="s">
        <v>53</v>
      </c>
      <c r="B33" s="49">
        <f>IF(B26&lt;&gt;0,(F6/B26)+(SUM($F$7:$F$17)/$B$27)+($C$20*$B$2)-$I$7/$B$27,0)</f>
        <v>0</v>
      </c>
      <c r="C33" s="50"/>
      <c r="D33" s="51" t="s">
        <v>55</v>
      </c>
      <c r="E33" s="52"/>
      <c r="F33" s="53"/>
      <c r="G33" s="54"/>
      <c r="H33" s="54"/>
      <c r="I33" s="55"/>
    </row>
    <row r="34" spans="1:9" x14ac:dyDescent="0.2">
      <c r="C34" s="7"/>
      <c r="E34" s="2"/>
      <c r="F34" s="6"/>
    </row>
    <row r="35" spans="1:9" x14ac:dyDescent="0.2">
      <c r="C35" s="7"/>
      <c r="E35" s="2"/>
      <c r="F35" s="6"/>
    </row>
    <row r="36" spans="1:9" x14ac:dyDescent="0.2">
      <c r="C36" s="9"/>
      <c r="E36" s="2"/>
      <c r="F36" s="6"/>
    </row>
    <row r="37" spans="1:9" x14ac:dyDescent="0.2">
      <c r="C37" s="9"/>
      <c r="E37" s="2"/>
      <c r="F37" s="6"/>
    </row>
    <row r="38" spans="1:9" x14ac:dyDescent="0.2">
      <c r="A38" s="4"/>
      <c r="B38" s="7"/>
      <c r="E38" s="2"/>
      <c r="F38" s="6"/>
    </row>
    <row r="39" spans="1:9" x14ac:dyDescent="0.2">
      <c r="E39" s="2"/>
      <c r="F39" s="6"/>
    </row>
    <row r="45" spans="1:9" x14ac:dyDescent="0.2">
      <c r="F45" s="3" t="s">
        <v>35</v>
      </c>
    </row>
    <row r="46" spans="1:9" x14ac:dyDescent="0.2">
      <c r="F46" s="1"/>
    </row>
    <row r="47" spans="1:9" x14ac:dyDescent="0.2">
      <c r="F47" s="1"/>
    </row>
  </sheetData>
  <sheetProtection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2016-02-03T15:43:19Z</dcterms:created>
  <dcterms:modified xsi:type="dcterms:W3CDTF">2016-02-07T16:10:20Z</dcterms:modified>
</cp:coreProperties>
</file>