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uGol/Documents/Stessaonda/cycling-adventures.org/2017 Reisen/toskana/"/>
    </mc:Choice>
  </mc:AlternateContent>
  <bookViews>
    <workbookView xWindow="28680" yWindow="4640" windowWidth="14780" windowHeight="16500" tabRatio="500"/>
  </bookViews>
  <sheets>
    <sheet name="Toskana 2017" sheetId="1" r:id="rId1"/>
  </sheets>
  <definedNames>
    <definedName name="_xlnm.Print_Area" localSheetId="0">'Toskana 2017'!$A$1:$I$28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14" i="1"/>
  <c r="I3" i="1"/>
  <c r="I15" i="1"/>
  <c r="I4" i="1"/>
  <c r="I16" i="1"/>
  <c r="I5" i="1"/>
  <c r="I17" i="1"/>
  <c r="I18" i="1"/>
  <c r="I19" i="1"/>
  <c r="F3" i="1"/>
  <c r="F4" i="1"/>
  <c r="F5" i="1"/>
  <c r="F6" i="1"/>
  <c r="I6" i="1"/>
  <c r="F7" i="1"/>
  <c r="I1" i="1"/>
  <c r="F10" i="1"/>
  <c r="F17" i="1"/>
  <c r="F8" i="1"/>
  <c r="F9" i="1"/>
  <c r="F15" i="1"/>
  <c r="F16" i="1"/>
  <c r="F18" i="1"/>
  <c r="F11" i="1"/>
  <c r="F12" i="1"/>
  <c r="F13" i="1"/>
  <c r="F14" i="1"/>
  <c r="F19" i="1"/>
  <c r="I21" i="1"/>
  <c r="I22" i="1"/>
  <c r="B26" i="1"/>
  <c r="B27" i="1"/>
  <c r="B28" i="1"/>
  <c r="B25" i="1"/>
  <c r="I7" i="1"/>
  <c r="F21" i="1"/>
  <c r="F22" i="1"/>
  <c r="F23" i="1"/>
</calcChain>
</file>

<file path=xl/sharedStrings.xml><?xml version="1.0" encoding="utf-8"?>
<sst xmlns="http://schemas.openxmlformats.org/spreadsheetml/2006/main" count="81" uniqueCount="66">
  <si>
    <t>Anzahl Nächte</t>
  </si>
  <si>
    <t>Anzahl Touren</t>
  </si>
  <si>
    <t>Anzahl Helfer</t>
  </si>
  <si>
    <t>Preis HP</t>
  </si>
  <si>
    <t>Anzahl Guides EZ</t>
  </si>
  <si>
    <t>Anzahl Guides DZ</t>
  </si>
  <si>
    <t>Anzahl Helfer DZ</t>
  </si>
  <si>
    <t>Anzahl Helfer EZ</t>
  </si>
  <si>
    <t>AUSGABEN</t>
  </si>
  <si>
    <t>EZ</t>
  </si>
  <si>
    <t>DZ</t>
  </si>
  <si>
    <t>HP</t>
  </si>
  <si>
    <t>Versicherung</t>
  </si>
  <si>
    <t>Ziel Überschuss</t>
  </si>
  <si>
    <t>EINNAHMEN</t>
  </si>
  <si>
    <t>Radraum</t>
  </si>
  <si>
    <t>Helferlohn</t>
  </si>
  <si>
    <t>SUMME</t>
  </si>
  <si>
    <t>DZ Guides</t>
  </si>
  <si>
    <t>EZ Guides</t>
  </si>
  <si>
    <t>HP Guides</t>
  </si>
  <si>
    <t>Anzahl Gäste EZ</t>
  </si>
  <si>
    <t>Anzahl Gäste DZ</t>
  </si>
  <si>
    <t>Gesamtgruppe</t>
  </si>
  <si>
    <t>Anzahl Gäste</t>
  </si>
  <si>
    <t>DZ Preis (errechnet)</t>
  </si>
  <si>
    <t>EZ Preis (errechnet)</t>
  </si>
  <si>
    <t>DZ PREIS</t>
  </si>
  <si>
    <t>EZ PREIS</t>
  </si>
  <si>
    <t>Überschuss</t>
  </si>
  <si>
    <t>P/P</t>
  </si>
  <si>
    <t>Zahlung an Hotel</t>
  </si>
  <si>
    <t>Kosten Halbpension</t>
  </si>
  <si>
    <t>Summe</t>
  </si>
  <si>
    <t>Wo endet Gewinnzone?</t>
  </si>
  <si>
    <t>Guide Trikots</t>
  </si>
  <si>
    <t>Anzahl DZ Betten</t>
  </si>
  <si>
    <t>Anzahl EZ Betten</t>
  </si>
  <si>
    <t>Versicherungen</t>
  </si>
  <si>
    <t>Guidelohn pro Tag</t>
  </si>
  <si>
    <t>Helferlohn pro Tag</t>
  </si>
  <si>
    <t>Rabatt Nichtradf.</t>
  </si>
  <si>
    <t>Rabatt Sonstiges</t>
  </si>
  <si>
    <t>Anzahl</t>
  </si>
  <si>
    <t>Preis</t>
  </si>
  <si>
    <t>Anzahl DZ Kat. 2</t>
  </si>
  <si>
    <t>Anzahl EZ Kat. 2</t>
  </si>
  <si>
    <t>DZ Kat 2 Preis (err.)</t>
  </si>
  <si>
    <t>DZ Kat 2</t>
  </si>
  <si>
    <t>EZ Kat 2</t>
  </si>
  <si>
    <t>Anzahl Gäste DZ Kat 2</t>
  </si>
  <si>
    <t>Anzahl Gäste EZ Kat 2</t>
  </si>
  <si>
    <t>EZ Kat 2 Preis (err.)</t>
  </si>
  <si>
    <t>DZ Kat 2 Preis</t>
  </si>
  <si>
    <t>EZ Kat 2 Preis</t>
  </si>
  <si>
    <t>GuideLohn</t>
  </si>
  <si>
    <t>Rabatte</t>
  </si>
  <si>
    <t>FIX</t>
  </si>
  <si>
    <t>pro Tag</t>
  </si>
  <si>
    <t>Pro Kunde</t>
  </si>
  <si>
    <t>Pro Person</t>
  </si>
  <si>
    <t>Kunde/Tag</t>
  </si>
  <si>
    <t>Fahrzeugmiete</t>
  </si>
  <si>
    <t>Sonstiges</t>
  </si>
  <si>
    <t>Benzin/Diesel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</si>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</sst>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CHF&quot;_-;\-* #,##0.00\ &quot;CHF&quot;_-;_-* &quot;-&quot;??\ &quot;CHF&quot;_-;_-@_-"/>
    <numFmt numFmtId="164" formatCode="_-[$€-2]\ * #,##0.00_-;\-[$€-2]\ * #,##0.00_-;_-[$€-2]\ * &quot;-&quot;??_-;_-@_-"/>
    <numFmt numFmtId="165" formatCode="_-* #,##0.00\ [$€-407]_-;\-* #,##0.00\ [$€-407]_-;_-* &quot;-&quot;??\ [$€-407]_-;_-@_-"/>
    <numFmt numFmtId="166" formatCode="#,##0.00\ [$€-407];[Red]\-#,##0.00\ [$€-407]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scheme val="minor"/>
    </font>
    <font>
      <b/>
      <sz val="12"/>
      <color rgb="FFFF0000"/>
      <name val="Calibri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Protection="1"/>
    <xf numFmtId="0" fontId="2" fillId="0" borderId="0" xfId="0" applyFont="1" applyProtection="1"/>
    <xf numFmtId="164" fontId="0" fillId="0" borderId="0" xfId="0" applyNumberFormat="1" applyProtection="1"/>
    <xf numFmtId="0" fontId="0" fillId="0" borderId="0" xfId="0" applyFill="1" applyProtection="1"/>
    <xf numFmtId="166" fontId="0" fillId="0" borderId="0" xfId="0" applyNumberFormat="1" applyProtection="1"/>
    <xf numFmtId="166" fontId="0" fillId="0" borderId="0" xfId="0" applyNumberFormat="1" applyFont="1" applyProtection="1"/>
    <xf numFmtId="165" fontId="0" fillId="0" borderId="0" xfId="1" applyNumberFormat="1" applyFont="1" applyFill="1" applyProtection="1"/>
    <xf numFmtId="165" fontId="0" fillId="0" borderId="0" xfId="0" applyNumberFormat="1" applyProtection="1"/>
    <xf numFmtId="165" fontId="2" fillId="0" borderId="0" xfId="1" applyNumberFormat="1" applyFont="1" applyFill="1" applyProtection="1"/>
    <xf numFmtId="0" fontId="2" fillId="2" borderId="2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165" fontId="2" fillId="2" borderId="1" xfId="1" applyNumberFormat="1" applyFont="1" applyFill="1" applyBorder="1" applyProtection="1">
      <protection locked="0"/>
    </xf>
    <xf numFmtId="0" fontId="0" fillId="0" borderId="7" xfId="0" applyBorder="1" applyProtection="1"/>
    <xf numFmtId="166" fontId="2" fillId="2" borderId="8" xfId="0" applyNumberFormat="1" applyFont="1" applyFill="1" applyBorder="1" applyProtection="1">
      <protection locked="0"/>
    </xf>
    <xf numFmtId="0" fontId="2" fillId="0" borderId="0" xfId="0" applyFont="1" applyFill="1" applyBorder="1" applyProtection="1"/>
    <xf numFmtId="0" fontId="5" fillId="0" borderId="6" xfId="0" applyFont="1" applyBorder="1" applyProtection="1"/>
    <xf numFmtId="166" fontId="5" fillId="2" borderId="8" xfId="0" applyNumberFormat="1" applyFont="1" applyFill="1" applyBorder="1" applyProtection="1">
      <protection locked="0"/>
    </xf>
    <xf numFmtId="0" fontId="2" fillId="0" borderId="6" xfId="0" applyFont="1" applyBorder="1" applyProtection="1"/>
    <xf numFmtId="0" fontId="0" fillId="0" borderId="6" xfId="0" applyBorder="1" applyProtection="1"/>
    <xf numFmtId="0" fontId="0" fillId="0" borderId="0" xfId="0" applyBorder="1" applyProtection="1"/>
    <xf numFmtId="165" fontId="0" fillId="0" borderId="7" xfId="0" applyNumberFormat="1" applyFill="1" applyBorder="1" applyProtection="1"/>
    <xf numFmtId="0" fontId="2" fillId="0" borderId="0" xfId="0" applyFont="1" applyBorder="1" applyProtection="1"/>
    <xf numFmtId="0" fontId="0" fillId="0" borderId="6" xfId="0" applyFill="1" applyBorder="1" applyProtection="1"/>
    <xf numFmtId="0" fontId="0" fillId="0" borderId="0" xfId="0" applyFill="1" applyBorder="1" applyProtection="1"/>
    <xf numFmtId="0" fontId="0" fillId="0" borderId="9" xfId="0" applyFill="1" applyBorder="1" applyProtection="1"/>
    <xf numFmtId="166" fontId="0" fillId="0" borderId="0" xfId="0" applyNumberFormat="1" applyFont="1" applyBorder="1" applyProtection="1"/>
    <xf numFmtId="0" fontId="0" fillId="0" borderId="3" xfId="0" applyFill="1" applyBorder="1" applyProtection="1"/>
    <xf numFmtId="166" fontId="3" fillId="0" borderId="4" xfId="0" applyNumberFormat="1" applyFont="1" applyBorder="1" applyProtection="1"/>
    <xf numFmtId="165" fontId="2" fillId="2" borderId="12" xfId="1" applyNumberFormat="1" applyFont="1" applyFill="1" applyBorder="1" applyProtection="1">
      <protection locked="0"/>
    </xf>
    <xf numFmtId="0" fontId="0" fillId="0" borderId="4" xfId="0" applyBorder="1" applyProtection="1"/>
    <xf numFmtId="166" fontId="0" fillId="0" borderId="5" xfId="0" applyNumberFormat="1" applyBorder="1" applyProtection="1"/>
    <xf numFmtId="166" fontId="3" fillId="0" borderId="0" xfId="0" applyNumberFormat="1" applyFont="1" applyBorder="1" applyProtection="1"/>
    <xf numFmtId="164" fontId="0" fillId="0" borderId="0" xfId="0" applyNumberFormat="1" applyBorder="1" applyProtection="1"/>
    <xf numFmtId="166" fontId="0" fillId="0" borderId="7" xfId="0" applyNumberFormat="1" applyBorder="1" applyProtection="1"/>
    <xf numFmtId="166" fontId="3" fillId="0" borderId="10" xfId="0" applyNumberFormat="1" applyFont="1" applyBorder="1" applyProtection="1"/>
    <xf numFmtId="165" fontId="2" fillId="2" borderId="13" xfId="1" applyNumberFormat="1" applyFont="1" applyFill="1" applyBorder="1" applyProtection="1">
      <protection locked="0"/>
    </xf>
    <xf numFmtId="0" fontId="0" fillId="0" borderId="10" xfId="0" applyBorder="1" applyProtection="1"/>
    <xf numFmtId="166" fontId="0" fillId="0" borderId="11" xfId="0" applyNumberFormat="1" applyBorder="1" applyProtection="1"/>
    <xf numFmtId="0" fontId="2" fillId="0" borderId="3" xfId="0" applyFont="1" applyBorder="1" applyProtection="1"/>
    <xf numFmtId="164" fontId="0" fillId="0" borderId="5" xfId="0" applyNumberFormat="1" applyBorder="1" applyProtection="1"/>
    <xf numFmtId="164" fontId="0" fillId="0" borderId="7" xfId="0" applyNumberFormat="1" applyBorder="1" applyProtection="1"/>
    <xf numFmtId="0" fontId="2" fillId="0" borderId="9" xfId="0" applyFont="1" applyBorder="1" applyProtection="1"/>
    <xf numFmtId="166" fontId="2" fillId="0" borderId="5" xfId="0" applyNumberFormat="1" applyFont="1" applyBorder="1" applyProtection="1"/>
    <xf numFmtId="166" fontId="2" fillId="0" borderId="7" xfId="0" applyNumberFormat="1" applyFont="1" applyBorder="1" applyProtection="1"/>
    <xf numFmtId="166" fontId="2" fillId="0" borderId="11" xfId="0" applyNumberFormat="1" applyFont="1" applyBorder="1" applyProtection="1"/>
    <xf numFmtId="0" fontId="0" fillId="3" borderId="6" xfId="0" applyFill="1" applyBorder="1" applyProtection="1"/>
    <xf numFmtId="166" fontId="0" fillId="3" borderId="7" xfId="0" applyNumberFormat="1" applyFont="1" applyFill="1" applyBorder="1" applyProtection="1"/>
    <xf numFmtId="0" fontId="0" fillId="4" borderId="6" xfId="0" applyFill="1" applyBorder="1" applyProtection="1"/>
    <xf numFmtId="166" fontId="0" fillId="4" borderId="7" xfId="0" applyNumberFormat="1" applyFont="1" applyFill="1" applyBorder="1" applyProtection="1"/>
    <xf numFmtId="0" fontId="0" fillId="5" borderId="6" xfId="0" applyFill="1" applyBorder="1" applyProtection="1"/>
    <xf numFmtId="166" fontId="0" fillId="5" borderId="7" xfId="0" applyNumberFormat="1" applyFont="1" applyFill="1" applyBorder="1" applyProtection="1"/>
    <xf numFmtId="0" fontId="6" fillId="0" borderId="6" xfId="0" applyFont="1" applyBorder="1" applyProtection="1"/>
    <xf numFmtId="166" fontId="6" fillId="0" borderId="7" xfId="0" applyNumberFormat="1" applyFont="1" applyBorder="1" applyProtection="1"/>
    <xf numFmtId="0" fontId="2" fillId="3" borderId="3" xfId="0" applyFont="1" applyFill="1" applyBorder="1" applyProtection="1"/>
    <xf numFmtId="166" fontId="0" fillId="3" borderId="5" xfId="0" applyNumberFormat="1" applyFont="1" applyFill="1" applyBorder="1" applyProtection="1"/>
    <xf numFmtId="0" fontId="2" fillId="4" borderId="6" xfId="0" applyFont="1" applyFill="1" applyBorder="1" applyProtection="1"/>
    <xf numFmtId="0" fontId="4" fillId="3" borderId="6" xfId="0" applyFont="1" applyFill="1" applyBorder="1" applyProtection="1"/>
    <xf numFmtId="0" fontId="4" fillId="4" borderId="6" xfId="0" applyFont="1" applyFill="1" applyBorder="1" applyProtection="1"/>
    <xf numFmtId="0" fontId="2" fillId="5" borderId="6" xfId="0" applyFont="1" applyFill="1" applyBorder="1" applyProtection="1"/>
    <xf numFmtId="0" fontId="0" fillId="6" borderId="6" xfId="0" applyFill="1" applyBorder="1" applyProtection="1"/>
    <xf numFmtId="0" fontId="4" fillId="6" borderId="6" xfId="0" applyFont="1" applyFill="1" applyBorder="1" applyProtection="1"/>
    <xf numFmtId="0" fontId="2" fillId="2" borderId="1" xfId="0" applyFont="1" applyFill="1" applyBorder="1" applyProtection="1">
      <protection locked="0"/>
    </xf>
    <xf numFmtId="0" fontId="2" fillId="0" borderId="10" xfId="0" applyFont="1" applyBorder="1" applyProtection="1"/>
    <xf numFmtId="166" fontId="0" fillId="0" borderId="0" xfId="0" applyNumberFormat="1" applyBorder="1" applyProtection="1"/>
    <xf numFmtId="0" fontId="2" fillId="0" borderId="6" xfId="0" applyFont="1" applyFill="1" applyBorder="1" applyProtection="1"/>
    <xf numFmtId="0" fontId="2" fillId="0" borderId="9" xfId="0" applyFont="1" applyFill="1" applyBorder="1" applyProtection="1"/>
    <xf numFmtId="165" fontId="0" fillId="0" borderId="5" xfId="0" applyNumberFormat="1" applyBorder="1" applyProtection="1"/>
    <xf numFmtId="165" fontId="2" fillId="0" borderId="7" xfId="1" applyNumberFormat="1" applyFont="1" applyFill="1" applyBorder="1" applyProtection="1"/>
    <xf numFmtId="165" fontId="0" fillId="0" borderId="7" xfId="1" applyNumberFormat="1" applyFont="1" applyFill="1" applyBorder="1" applyProtection="1"/>
    <xf numFmtId="165" fontId="0" fillId="0" borderId="11" xfId="1" applyNumberFormat="1" applyFont="1" applyFill="1" applyBorder="1" applyProtection="1"/>
    <xf numFmtId="165" fontId="2" fillId="0" borderId="11" xfId="0" applyNumberFormat="1" applyFont="1" applyFill="1" applyBorder="1" applyProtection="1"/>
    <xf numFmtId="0" fontId="0" fillId="6" borderId="3" xfId="0" applyFill="1" applyBorder="1" applyProtection="1"/>
    <xf numFmtId="0" fontId="0" fillId="0" borderId="5" xfId="0" applyFill="1" applyBorder="1" applyProtection="1"/>
    <xf numFmtId="0" fontId="0" fillId="0" borderId="7" xfId="0" applyFill="1" applyBorder="1" applyProtection="1"/>
    <xf numFmtId="0" fontId="0" fillId="6" borderId="9" xfId="0" applyFill="1" applyBorder="1" applyProtection="1"/>
    <xf numFmtId="0" fontId="0" fillId="0" borderId="11" xfId="0" applyFill="1" applyBorder="1" applyProtection="1"/>
    <xf numFmtId="0" fontId="8" fillId="0" borderId="3" xfId="0" applyFont="1" applyBorder="1" applyProtection="1"/>
    <xf numFmtId="0" fontId="8" fillId="0" borderId="4" xfId="0" applyFont="1" applyBorder="1" applyProtection="1"/>
    <xf numFmtId="0" fontId="8" fillId="0" borderId="5" xfId="0" applyFont="1" applyBorder="1" applyProtection="1"/>
  </cellXfs>
  <cellStyles count="2">
    <cellStyle name="Stand." xfId="0" builtinId="0"/>
    <cellStyle name="Währung" xfId="1" builtinId="4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50"/>
  <sheetViews>
    <sheetView tabSelected="1" workbookViewId="0">
      <selection activeCell="F25" sqref="F25"/>
    </sheetView>
  </sheetViews>
  <sheetFormatPr baseColWidth="10" defaultRowHeight="16" x14ac:dyDescent="0.2"/>
  <cols>
    <col min="1" max="1" width="18.83203125" style="1" bestFit="1" customWidth="1"/>
    <col min="2" max="2" width="13" style="1" bestFit="1" customWidth="1"/>
    <col min="3" max="3" width="9.5" style="1" bestFit="1" customWidth="1"/>
    <col min="4" max="4" width="6" style="1" customWidth="1"/>
    <col min="5" max="5" width="17.6640625" style="1" bestFit="1" customWidth="1"/>
    <col min="6" max="6" width="11.83203125" style="3" bestFit="1" customWidth="1"/>
    <col min="7" max="7" width="5.5" style="1" customWidth="1"/>
    <col min="8" max="8" width="18.83203125" style="1" bestFit="1" customWidth="1"/>
    <col min="9" max="9" width="11.83203125" style="5" bestFit="1" customWidth="1"/>
    <col min="10" max="11" width="10.83203125" style="1"/>
    <col min="12" max="12" width="13.33203125" style="1" bestFit="1" customWidth="1"/>
    <col min="13" max="16384" width="10.83203125" style="1"/>
  </cols>
  <sheetData>
    <row r="1" spans="1:16" ht="21" x14ac:dyDescent="0.25">
      <c r="A1" s="77" t="s">
        <v>65</v>
      </c>
      <c r="B1" s="78" t="s">
        <v>43</v>
      </c>
      <c r="C1" s="79" t="s">
        <v>44</v>
      </c>
      <c r="D1" s="30"/>
      <c r="E1" s="77" t="s">
        <v>8</v>
      </c>
      <c r="F1" s="40"/>
      <c r="G1" s="30"/>
      <c r="H1" s="72" t="s">
        <v>2</v>
      </c>
      <c r="I1" s="73">
        <f>SUM(B4:B7)</f>
        <v>4</v>
      </c>
    </row>
    <row r="2" spans="1:16" ht="16" customHeight="1" x14ac:dyDescent="0.2">
      <c r="A2" s="61" t="s">
        <v>0</v>
      </c>
      <c r="B2" s="62">
        <v>7</v>
      </c>
      <c r="C2" s="13"/>
      <c r="D2" s="20"/>
      <c r="E2" s="19"/>
      <c r="F2" s="41"/>
      <c r="G2" s="20"/>
      <c r="H2" s="60" t="s">
        <v>22</v>
      </c>
      <c r="I2" s="74">
        <f>B8-B4-B6</f>
        <v>18</v>
      </c>
      <c r="M2" s="5"/>
      <c r="N2" s="5"/>
      <c r="O2" s="5"/>
    </row>
    <row r="3" spans="1:16" ht="17" customHeight="1" x14ac:dyDescent="0.2">
      <c r="A3" s="61" t="s">
        <v>1</v>
      </c>
      <c r="B3" s="62">
        <v>7</v>
      </c>
      <c r="C3" s="13"/>
      <c r="D3" s="20"/>
      <c r="E3" s="46" t="s">
        <v>10</v>
      </c>
      <c r="F3" s="47">
        <f>I2*C8*B2/2</f>
        <v>5922</v>
      </c>
      <c r="G3" s="20"/>
      <c r="H3" s="60" t="s">
        <v>21</v>
      </c>
      <c r="I3" s="74">
        <f>B9-B5-B7</f>
        <v>6</v>
      </c>
    </row>
    <row r="4" spans="1:16" x14ac:dyDescent="0.2">
      <c r="A4" s="61" t="s">
        <v>5</v>
      </c>
      <c r="B4" s="62">
        <v>3</v>
      </c>
      <c r="C4" s="13"/>
      <c r="D4" s="20"/>
      <c r="E4" s="46" t="s">
        <v>9</v>
      </c>
      <c r="F4" s="47">
        <f>I3*C9*B2</f>
        <v>3024</v>
      </c>
      <c r="G4" s="20"/>
      <c r="H4" s="60" t="s">
        <v>50</v>
      </c>
      <c r="I4" s="74">
        <f>B10</f>
        <v>6</v>
      </c>
      <c r="M4" s="5"/>
    </row>
    <row r="5" spans="1:16" x14ac:dyDescent="0.2">
      <c r="A5" s="61" t="s">
        <v>4</v>
      </c>
      <c r="B5" s="62">
        <v>1</v>
      </c>
      <c r="C5" s="13"/>
      <c r="D5" s="20"/>
      <c r="E5" s="46" t="s">
        <v>48</v>
      </c>
      <c r="F5" s="47">
        <f>I4*B2*C10/2</f>
        <v>2604</v>
      </c>
      <c r="G5" s="20"/>
      <c r="H5" s="60" t="s">
        <v>51</v>
      </c>
      <c r="I5" s="74">
        <f>B11</f>
        <v>0</v>
      </c>
    </row>
    <row r="6" spans="1:16" x14ac:dyDescent="0.2">
      <c r="A6" s="61" t="s">
        <v>6</v>
      </c>
      <c r="B6" s="62">
        <v>0</v>
      </c>
      <c r="C6" s="13"/>
      <c r="D6" s="20"/>
      <c r="E6" s="46" t="s">
        <v>49</v>
      </c>
      <c r="F6" s="47">
        <f>I5*B2*C11</f>
        <v>0</v>
      </c>
      <c r="G6" s="20"/>
      <c r="H6" s="60" t="s">
        <v>24</v>
      </c>
      <c r="I6" s="74">
        <f>SUM(I2:I5)</f>
        <v>30</v>
      </c>
    </row>
    <row r="7" spans="1:16" ht="17" thickBot="1" x14ac:dyDescent="0.25">
      <c r="A7" s="61" t="s">
        <v>7</v>
      </c>
      <c r="B7" s="62">
        <v>0</v>
      </c>
      <c r="C7" s="13"/>
      <c r="D7" s="20"/>
      <c r="E7" s="48" t="s">
        <v>11</v>
      </c>
      <c r="F7" s="49">
        <f>I6*C12*B2</f>
        <v>5670</v>
      </c>
      <c r="G7" s="20"/>
      <c r="H7" s="75" t="s">
        <v>23</v>
      </c>
      <c r="I7" s="76">
        <f>I6+I1</f>
        <v>34</v>
      </c>
      <c r="M7" s="5"/>
      <c r="N7" s="5"/>
      <c r="O7" s="5"/>
    </row>
    <row r="8" spans="1:16" x14ac:dyDescent="0.2">
      <c r="A8" s="57" t="s">
        <v>36</v>
      </c>
      <c r="B8" s="10">
        <v>21</v>
      </c>
      <c r="C8" s="14">
        <v>94</v>
      </c>
      <c r="D8" s="20"/>
      <c r="E8" s="50" t="s">
        <v>18</v>
      </c>
      <c r="F8" s="51">
        <f>B2*B4*C8/2</f>
        <v>987</v>
      </c>
      <c r="G8" s="20"/>
      <c r="H8" s="19"/>
      <c r="I8" s="34"/>
      <c r="M8" s="5"/>
      <c r="N8" s="5"/>
      <c r="O8" s="5"/>
      <c r="P8" s="5"/>
    </row>
    <row r="9" spans="1:16" x14ac:dyDescent="0.2">
      <c r="A9" s="57" t="s">
        <v>37</v>
      </c>
      <c r="B9" s="10">
        <v>7</v>
      </c>
      <c r="C9" s="14">
        <v>72</v>
      </c>
      <c r="D9" s="33"/>
      <c r="E9" s="50" t="s">
        <v>19</v>
      </c>
      <c r="F9" s="51">
        <f>B5*C9*B2</f>
        <v>504</v>
      </c>
      <c r="G9" s="20"/>
      <c r="H9" s="19"/>
      <c r="I9" s="34"/>
      <c r="M9" s="8"/>
    </row>
    <row r="10" spans="1:16" x14ac:dyDescent="0.2">
      <c r="A10" s="57" t="s">
        <v>45</v>
      </c>
      <c r="B10" s="10">
        <v>6</v>
      </c>
      <c r="C10" s="14">
        <v>124</v>
      </c>
      <c r="D10" s="33"/>
      <c r="E10" s="50" t="s">
        <v>20</v>
      </c>
      <c r="F10" s="51">
        <f>I1*C12*B2</f>
        <v>756</v>
      </c>
      <c r="G10" s="20"/>
      <c r="H10" s="19"/>
      <c r="I10" s="34"/>
      <c r="M10" s="5"/>
    </row>
    <row r="11" spans="1:16" ht="17" thickBot="1" x14ac:dyDescent="0.25">
      <c r="A11" s="57" t="s">
        <v>46</v>
      </c>
      <c r="B11" s="10">
        <v>0</v>
      </c>
      <c r="C11" s="14">
        <v>0</v>
      </c>
      <c r="D11" s="33"/>
      <c r="E11" s="50" t="s">
        <v>15</v>
      </c>
      <c r="F11" s="51">
        <f>C15</f>
        <v>100</v>
      </c>
      <c r="G11" s="20"/>
      <c r="H11" s="19"/>
      <c r="I11" s="34"/>
    </row>
    <row r="12" spans="1:16" ht="21" x14ac:dyDescent="0.25">
      <c r="A12" s="58" t="s">
        <v>3</v>
      </c>
      <c r="B12" s="15" t="s">
        <v>58</v>
      </c>
      <c r="C12" s="14">
        <v>27</v>
      </c>
      <c r="D12" s="33"/>
      <c r="E12" s="50" t="s">
        <v>62</v>
      </c>
      <c r="F12" s="51">
        <f>C16</f>
        <v>0</v>
      </c>
      <c r="G12" s="20"/>
      <c r="H12" s="77" t="s">
        <v>14</v>
      </c>
      <c r="I12" s="31"/>
      <c r="L12" s="5"/>
      <c r="M12" s="5"/>
    </row>
    <row r="13" spans="1:16" x14ac:dyDescent="0.2">
      <c r="A13" s="16" t="s">
        <v>41</v>
      </c>
      <c r="B13" s="11">
        <v>8</v>
      </c>
      <c r="C13" s="17">
        <v>105</v>
      </c>
      <c r="D13" s="33"/>
      <c r="E13" s="50" t="s">
        <v>64</v>
      </c>
      <c r="F13" s="51">
        <f>C17</f>
        <v>0</v>
      </c>
      <c r="G13" s="20"/>
      <c r="H13" s="19"/>
      <c r="I13" s="34"/>
      <c r="L13" s="5"/>
    </row>
    <row r="14" spans="1:16" x14ac:dyDescent="0.2">
      <c r="A14" s="16" t="s">
        <v>42</v>
      </c>
      <c r="B14" s="11">
        <v>4</v>
      </c>
      <c r="C14" s="17">
        <v>50</v>
      </c>
      <c r="D14" s="33"/>
      <c r="E14" s="50" t="s">
        <v>63</v>
      </c>
      <c r="F14" s="51">
        <f>C18</f>
        <v>0</v>
      </c>
      <c r="G14" s="20"/>
      <c r="H14" s="19" t="s">
        <v>10</v>
      </c>
      <c r="I14" s="34">
        <f>I2*F25</f>
        <v>17370</v>
      </c>
    </row>
    <row r="15" spans="1:16" x14ac:dyDescent="0.2">
      <c r="A15" s="59" t="s">
        <v>15</v>
      </c>
      <c r="B15" s="15" t="s">
        <v>57</v>
      </c>
      <c r="C15" s="14">
        <v>100</v>
      </c>
      <c r="D15" s="33"/>
      <c r="E15" s="50" t="s">
        <v>55</v>
      </c>
      <c r="F15" s="51">
        <f>C20*(B5+B4)*B2</f>
        <v>980</v>
      </c>
      <c r="G15" s="20"/>
      <c r="H15" s="19" t="s">
        <v>9</v>
      </c>
      <c r="I15" s="34">
        <f>I3*F26</f>
        <v>6840</v>
      </c>
    </row>
    <row r="16" spans="1:16" x14ac:dyDescent="0.2">
      <c r="A16" s="59" t="s">
        <v>62</v>
      </c>
      <c r="B16" s="15" t="s">
        <v>57</v>
      </c>
      <c r="C16" s="14">
        <v>0</v>
      </c>
      <c r="D16" s="33"/>
      <c r="E16" s="50" t="s">
        <v>16</v>
      </c>
      <c r="F16" s="51">
        <f>C19*(B6+B7)*B2</f>
        <v>0</v>
      </c>
      <c r="G16" s="20"/>
      <c r="H16" s="19" t="s">
        <v>48</v>
      </c>
      <c r="I16" s="34">
        <f>I4*F27</f>
        <v>6420</v>
      </c>
    </row>
    <row r="17" spans="1:12" x14ac:dyDescent="0.2">
      <c r="A17" s="59" t="s">
        <v>64</v>
      </c>
      <c r="B17" s="15" t="s">
        <v>57</v>
      </c>
      <c r="C17" s="14">
        <v>0</v>
      </c>
      <c r="D17" s="33"/>
      <c r="E17" s="50" t="s">
        <v>35</v>
      </c>
      <c r="F17" s="51">
        <f>C21*I6</f>
        <v>150</v>
      </c>
      <c r="G17" s="20"/>
      <c r="H17" s="19" t="s">
        <v>49</v>
      </c>
      <c r="I17" s="34">
        <f>I5*F28</f>
        <v>0</v>
      </c>
    </row>
    <row r="18" spans="1:12" x14ac:dyDescent="0.2">
      <c r="A18" s="59" t="s">
        <v>63</v>
      </c>
      <c r="B18" s="15" t="s">
        <v>57</v>
      </c>
      <c r="C18" s="14">
        <v>0</v>
      </c>
      <c r="D18" s="33"/>
      <c r="E18" s="50" t="s">
        <v>12</v>
      </c>
      <c r="F18" s="51">
        <f>(B8+B9)*C22</f>
        <v>196</v>
      </c>
      <c r="G18" s="20"/>
      <c r="H18" s="52" t="s">
        <v>56</v>
      </c>
      <c r="I18" s="53">
        <f>-B13*C13-B14*C14</f>
        <v>-1040</v>
      </c>
    </row>
    <row r="19" spans="1:12" ht="17" thickBot="1" x14ac:dyDescent="0.25">
      <c r="A19" s="50" t="s">
        <v>40</v>
      </c>
      <c r="B19" s="20" t="s">
        <v>58</v>
      </c>
      <c r="C19" s="21">
        <v>100</v>
      </c>
      <c r="D19" s="33"/>
      <c r="E19" s="42" t="s">
        <v>17</v>
      </c>
      <c r="F19" s="45">
        <f>SUM(F3:F18)</f>
        <v>20893</v>
      </c>
      <c r="G19" s="63"/>
      <c r="H19" s="42" t="s">
        <v>17</v>
      </c>
      <c r="I19" s="45">
        <f>SUM(I14:I18)</f>
        <v>29590</v>
      </c>
    </row>
    <row r="20" spans="1:12" ht="17" thickBot="1" x14ac:dyDescent="0.25">
      <c r="A20" s="50" t="s">
        <v>39</v>
      </c>
      <c r="B20" s="20" t="s">
        <v>58</v>
      </c>
      <c r="C20" s="21">
        <v>35</v>
      </c>
      <c r="D20" s="33"/>
      <c r="E20" s="20"/>
      <c r="F20" s="33"/>
      <c r="G20" s="20"/>
      <c r="H20" s="20"/>
      <c r="I20" s="34"/>
    </row>
    <row r="21" spans="1:12" x14ac:dyDescent="0.2">
      <c r="A21" s="50" t="s">
        <v>35</v>
      </c>
      <c r="B21" s="20" t="s">
        <v>59</v>
      </c>
      <c r="C21" s="21">
        <v>5</v>
      </c>
      <c r="D21" s="20"/>
      <c r="E21" s="54" t="s">
        <v>31</v>
      </c>
      <c r="F21" s="55">
        <f>SUM(F3:F6,F8,F9)+C15</f>
        <v>13141</v>
      </c>
      <c r="G21" s="22"/>
      <c r="H21" s="39" t="s">
        <v>29</v>
      </c>
      <c r="I21" s="43">
        <f>I19-F19</f>
        <v>8697</v>
      </c>
    </row>
    <row r="22" spans="1:12" x14ac:dyDescent="0.2">
      <c r="A22" s="50" t="s">
        <v>38</v>
      </c>
      <c r="B22" s="20" t="s">
        <v>60</v>
      </c>
      <c r="C22" s="21">
        <v>7</v>
      </c>
      <c r="D22" s="20"/>
      <c r="E22" s="56" t="s">
        <v>32</v>
      </c>
      <c r="F22" s="49">
        <f>SUM(F7,F10)</f>
        <v>6426</v>
      </c>
      <c r="G22" s="22"/>
      <c r="H22" s="18" t="s">
        <v>30</v>
      </c>
      <c r="I22" s="44">
        <f>IF(I6&gt;0,I21/I6/B2,0)</f>
        <v>41.414285714285711</v>
      </c>
    </row>
    <row r="23" spans="1:12" ht="17" thickBot="1" x14ac:dyDescent="0.25">
      <c r="A23" s="42" t="s">
        <v>13</v>
      </c>
      <c r="B23" s="63" t="s">
        <v>61</v>
      </c>
      <c r="C23" s="71">
        <v>40</v>
      </c>
      <c r="D23" s="20"/>
      <c r="E23" s="42" t="s">
        <v>33</v>
      </c>
      <c r="F23" s="45">
        <f>SUM(F21:F22)</f>
        <v>19567</v>
      </c>
      <c r="G23" s="22"/>
      <c r="H23" s="42"/>
      <c r="I23" s="45"/>
    </row>
    <row r="24" spans="1:12" ht="17" thickBot="1" x14ac:dyDescent="0.25">
      <c r="A24" s="19"/>
      <c r="B24" s="20"/>
      <c r="C24" s="20"/>
      <c r="D24" s="20"/>
      <c r="E24" s="20"/>
      <c r="F24" s="26"/>
      <c r="G24" s="20"/>
      <c r="H24" s="20"/>
      <c r="I24" s="34"/>
      <c r="L24" s="8"/>
    </row>
    <row r="25" spans="1:12" x14ac:dyDescent="0.2">
      <c r="A25" s="27" t="s">
        <v>25</v>
      </c>
      <c r="B25" s="28">
        <f>IF(I2&lt;&gt;0,(F3/I2)+(SUM($F$7:$F$18)/$I$6)+($C$23*$B$2)-$I$18/$I$6,0)</f>
        <v>955.1</v>
      </c>
      <c r="C25" s="67"/>
      <c r="D25" s="20"/>
      <c r="E25" s="39" t="s">
        <v>27</v>
      </c>
      <c r="F25" s="29">
        <v>965</v>
      </c>
      <c r="G25" s="30"/>
      <c r="H25" s="30"/>
      <c r="I25" s="31"/>
    </row>
    <row r="26" spans="1:12" x14ac:dyDescent="0.2">
      <c r="A26" s="23" t="s">
        <v>26</v>
      </c>
      <c r="B26" s="32">
        <f>IF(I3&lt;&gt;0,(F4/I3)+(SUM($F$7:$F$18)/$I$6)+($C$23*$B$2)-$I$18/$I$6,0)</f>
        <v>1130.1000000000001</v>
      </c>
      <c r="C26" s="68"/>
      <c r="D26" s="20"/>
      <c r="E26" s="18" t="s">
        <v>28</v>
      </c>
      <c r="F26" s="12">
        <v>1140</v>
      </c>
      <c r="G26" s="20"/>
      <c r="H26" s="20"/>
      <c r="I26" s="34"/>
    </row>
    <row r="27" spans="1:12" x14ac:dyDescent="0.2">
      <c r="A27" s="23" t="s">
        <v>47</v>
      </c>
      <c r="B27" s="32">
        <f>IF(I4&lt;&gt;0,(F5/I4)+(SUM($F$7:$F$18)/$I$6)+($C$23*$B$2)-$I$18/$I$6,0)</f>
        <v>1060.1000000000001</v>
      </c>
      <c r="C27" s="69"/>
      <c r="D27" s="20"/>
      <c r="E27" s="65" t="s">
        <v>53</v>
      </c>
      <c r="F27" s="12">
        <v>1070</v>
      </c>
      <c r="G27" s="20"/>
      <c r="H27" s="20"/>
      <c r="I27" s="34"/>
      <c r="L27" s="5"/>
    </row>
    <row r="28" spans="1:12" ht="17" thickBot="1" x14ac:dyDescent="0.25">
      <c r="A28" s="25" t="s">
        <v>52</v>
      </c>
      <c r="B28" s="35">
        <f>IF(I5&lt;&gt;0,(F6/I5)+(SUM($F$7:$F$18)/$I$6)+($C$23*$B$2)-$I$18/$I$6,0)</f>
        <v>0</v>
      </c>
      <c r="C28" s="70"/>
      <c r="D28" s="37"/>
      <c r="E28" s="66" t="s">
        <v>54</v>
      </c>
      <c r="F28" s="36">
        <v>0</v>
      </c>
      <c r="G28" s="37"/>
      <c r="H28" s="37"/>
      <c r="I28" s="38"/>
    </row>
    <row r="29" spans="1:12" x14ac:dyDescent="0.2">
      <c r="A29" s="20"/>
      <c r="B29" s="20"/>
      <c r="C29" s="20"/>
      <c r="D29" s="20"/>
      <c r="E29" s="20"/>
      <c r="F29" s="33"/>
      <c r="G29" s="20"/>
      <c r="H29" s="20"/>
      <c r="I29" s="64"/>
    </row>
    <row r="30" spans="1:12" x14ac:dyDescent="0.2">
      <c r="A30" s="20"/>
      <c r="B30" s="20"/>
      <c r="C30" s="20"/>
      <c r="D30" s="20"/>
      <c r="E30" s="20"/>
      <c r="F30" s="33"/>
      <c r="G30" s="20"/>
      <c r="H30" s="20"/>
      <c r="I30" s="64"/>
    </row>
    <row r="31" spans="1:12" x14ac:dyDescent="0.2">
      <c r="A31" s="20"/>
      <c r="B31" s="20"/>
      <c r="C31" s="20"/>
      <c r="D31" s="20"/>
      <c r="E31" s="20"/>
      <c r="F31" s="33"/>
      <c r="G31" s="20"/>
      <c r="H31" s="20"/>
      <c r="I31" s="64"/>
    </row>
    <row r="32" spans="1:12" x14ac:dyDescent="0.2">
      <c r="A32" s="24"/>
      <c r="B32" s="24"/>
      <c r="C32" s="20"/>
      <c r="D32" s="20"/>
      <c r="E32" s="20"/>
      <c r="F32" s="26"/>
      <c r="G32" s="20"/>
      <c r="H32" s="20"/>
      <c r="I32" s="64"/>
    </row>
    <row r="37" spans="1:6" x14ac:dyDescent="0.2">
      <c r="C37" s="7"/>
      <c r="E37" s="2"/>
      <c r="F37" s="6"/>
    </row>
    <row r="38" spans="1:6" x14ac:dyDescent="0.2">
      <c r="C38" s="7"/>
      <c r="E38" s="2"/>
      <c r="F38" s="6"/>
    </row>
    <row r="39" spans="1:6" x14ac:dyDescent="0.2">
      <c r="C39" s="9"/>
      <c r="E39" s="2"/>
      <c r="F39" s="6"/>
    </row>
    <row r="40" spans="1:6" x14ac:dyDescent="0.2">
      <c r="C40" s="9"/>
      <c r="E40" s="2"/>
      <c r="F40" s="6"/>
    </row>
    <row r="41" spans="1:6" x14ac:dyDescent="0.2">
      <c r="A41" s="4"/>
      <c r="B41" s="7"/>
      <c r="E41" s="2"/>
      <c r="F41" s="6"/>
    </row>
    <row r="42" spans="1:6" x14ac:dyDescent="0.2">
      <c r="E42" s="2"/>
      <c r="F42" s="6"/>
    </row>
    <row r="48" spans="1:6" x14ac:dyDescent="0.2">
      <c r="F48" s="3" t="s">
        <v>34</v>
      </c>
    </row>
    <row r="49" spans="6:6" x14ac:dyDescent="0.2">
      <c r="F49" s="1"/>
    </row>
    <row r="50" spans="6:6" x14ac:dyDescent="0.2">
      <c r="F50" s="1"/>
    </row>
  </sheetData>
  <sheetProtection sheet="1" objects="1" scenarios="1" selectLockedCells="1"/>
  <phoneticPr fontId="7" type="noConversion"/>
  <pageMargins left="0.7" right="0.7" top="0.75" bottom="0.75" header="0.3" footer="0.3"/>
  <pageSetup paperSize="9" orientation="landscape" horizontalDpi="0" verticalDpi="0"/>
  <headerFooter>
    <oddHeader>&amp;L&amp;"Calibri,Standard"&amp;14&amp;K000000&amp;A</oddHeader>
    <oddFooter>&amp;L&amp;"Calibri,Standard"&amp;10&amp;K000000Druckdatum: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Toskana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2016-02-03T15:43:19Z</dcterms:created>
  <dcterms:modified xsi:type="dcterms:W3CDTF">2016-02-23T18:26:32Z</dcterms:modified>
</cp:coreProperties>
</file>