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F64" i="1" l="1"/>
  <c r="F65" i="1"/>
  <c r="F61" i="1" l="1"/>
  <c r="F62" i="1"/>
  <c r="F60" i="1"/>
  <c r="F56" i="1" l="1"/>
  <c r="F57" i="1"/>
  <c r="F58" i="1"/>
  <c r="F55" i="1"/>
  <c r="E39" i="1" l="1"/>
  <c r="F39" i="1" s="1"/>
  <c r="E38" i="1"/>
  <c r="F38" i="1" s="1"/>
  <c r="E47" i="1"/>
  <c r="F47" i="1" s="1"/>
  <c r="N8" i="1"/>
  <c r="R8" i="1" s="1"/>
  <c r="O8" i="1"/>
  <c r="S8" i="1" s="1"/>
  <c r="N9" i="1"/>
  <c r="R9" i="1" s="1"/>
  <c r="O9" i="1"/>
  <c r="S9" i="1" s="1"/>
  <c r="N10" i="1"/>
  <c r="R10" i="1" s="1"/>
  <c r="O10" i="1"/>
  <c r="S10" i="1" s="1"/>
  <c r="N11" i="1"/>
  <c r="R11" i="1" s="1"/>
  <c r="O11" i="1"/>
  <c r="S11" i="1" s="1"/>
  <c r="N12" i="1"/>
  <c r="R12" i="1" s="1"/>
  <c r="O12" i="1"/>
  <c r="S12" i="1" s="1"/>
  <c r="N13" i="1"/>
  <c r="R14" i="1" s="1"/>
  <c r="O13" i="1"/>
  <c r="S14" i="1" s="1"/>
  <c r="N16" i="1"/>
  <c r="R17" i="1" s="1"/>
  <c r="O16" i="1"/>
  <c r="S17" i="1" s="1"/>
  <c r="N19" i="1"/>
  <c r="R19" i="1" s="1"/>
  <c r="O19" i="1"/>
  <c r="S21" i="1" s="1"/>
  <c r="N23" i="1"/>
  <c r="R25" i="1" s="1"/>
  <c r="O23" i="1"/>
  <c r="S25" i="1" s="1"/>
  <c r="N27" i="1"/>
  <c r="O27" i="1"/>
  <c r="N30" i="1"/>
  <c r="O30" i="1"/>
  <c r="N33" i="1"/>
  <c r="O33" i="1"/>
  <c r="N36" i="1"/>
  <c r="O36" i="1"/>
  <c r="N7" i="1"/>
  <c r="R7" i="1" s="1"/>
  <c r="O7" i="1"/>
  <c r="S7" i="1" s="1"/>
  <c r="O6" i="1"/>
  <c r="S6" i="1" s="1"/>
  <c r="N6" i="1"/>
  <c r="R6" i="1" s="1"/>
  <c r="E50" i="1"/>
  <c r="F50" i="1" s="1"/>
  <c r="E51" i="1"/>
  <c r="F51" i="1" s="1"/>
  <c r="E52" i="1"/>
  <c r="F52" i="1" s="1"/>
  <c r="E53" i="1"/>
  <c r="F53" i="1" s="1"/>
  <c r="S37" i="1" l="1"/>
  <c r="V37" i="1" s="1"/>
  <c r="S38" i="1"/>
  <c r="V38" i="1" s="1"/>
  <c r="S36" i="1"/>
  <c r="V36" i="1" s="1"/>
  <c r="R36" i="1"/>
  <c r="U36" i="1" s="1"/>
  <c r="R37" i="1"/>
  <c r="U37" i="1" s="1"/>
  <c r="R38" i="1"/>
  <c r="U38" i="1" s="1"/>
  <c r="S33" i="1"/>
  <c r="V33" i="1" s="1"/>
  <c r="S34" i="1"/>
  <c r="V34" i="1" s="1"/>
  <c r="S35" i="1"/>
  <c r="V35" i="1" s="1"/>
  <c r="R35" i="1"/>
  <c r="U35" i="1" s="1"/>
  <c r="R34" i="1"/>
  <c r="U34" i="1" s="1"/>
  <c r="R33" i="1"/>
  <c r="U33" i="1" s="1"/>
  <c r="R32" i="1"/>
  <c r="U32" i="1" s="1"/>
  <c r="R30" i="1"/>
  <c r="U30" i="1" s="1"/>
  <c r="R31" i="1"/>
  <c r="U31" i="1" s="1"/>
  <c r="R27" i="1"/>
  <c r="U27" i="1" s="1"/>
  <c r="R29" i="1"/>
  <c r="U29" i="1" s="1"/>
  <c r="R28" i="1"/>
  <c r="U28" i="1" s="1"/>
  <c r="S32" i="1"/>
  <c r="V32" i="1" s="1"/>
  <c r="S31" i="1"/>
  <c r="V31" i="1" s="1"/>
  <c r="S30" i="1"/>
  <c r="V30" i="1" s="1"/>
  <c r="S28" i="1"/>
  <c r="V28" i="1" s="1"/>
  <c r="S29" i="1"/>
  <c r="V29" i="1" s="1"/>
  <c r="S27" i="1"/>
  <c r="V27" i="1" s="1"/>
  <c r="S26" i="1"/>
  <c r="S24" i="1"/>
  <c r="R24" i="1"/>
  <c r="R23" i="1"/>
  <c r="S23" i="1"/>
  <c r="V24" i="1"/>
  <c r="U26" i="1"/>
  <c r="R26" i="1"/>
  <c r="U23" i="1"/>
  <c r="R22" i="1"/>
  <c r="S20" i="1"/>
  <c r="R21" i="1"/>
  <c r="R20" i="1"/>
  <c r="S19" i="1"/>
  <c r="U21" i="1"/>
  <c r="S22" i="1"/>
  <c r="S13" i="1"/>
  <c r="S15" i="1"/>
  <c r="R15" i="1"/>
  <c r="R13" i="1"/>
  <c r="U17" i="1"/>
  <c r="S18" i="1"/>
  <c r="R18" i="1"/>
  <c r="R16" i="1"/>
  <c r="S16" i="1"/>
  <c r="V19" i="1"/>
  <c r="V22" i="1"/>
  <c r="V23" i="1"/>
  <c r="V26" i="1"/>
  <c r="V17" i="1"/>
  <c r="U14" i="1"/>
  <c r="U25" i="1"/>
  <c r="V20" i="1"/>
  <c r="V14" i="1"/>
  <c r="U20" i="1"/>
  <c r="U24" i="1"/>
  <c r="V21" i="1"/>
  <c r="V25" i="1"/>
  <c r="U19" i="1"/>
  <c r="U22" i="1"/>
  <c r="E20" i="1"/>
  <c r="F20" i="1" s="1"/>
  <c r="E19" i="1"/>
  <c r="F19" i="1" s="1"/>
  <c r="E16" i="1"/>
  <c r="F16" i="1" s="1"/>
  <c r="E17" i="1"/>
  <c r="F17" i="1" s="1"/>
  <c r="E15" i="1"/>
  <c r="F15" i="1" s="1"/>
  <c r="E12" i="1"/>
  <c r="F12" i="1" s="1"/>
  <c r="E43" i="1" l="1"/>
  <c r="F43" i="1" s="1"/>
  <c r="E42" i="1"/>
  <c r="F42" i="1" s="1"/>
  <c r="E45" i="1"/>
  <c r="F45" i="1" s="1"/>
  <c r="E48" i="1"/>
  <c r="F48" i="1" s="1"/>
  <c r="E13" i="1"/>
  <c r="F13" i="1" s="1"/>
  <c r="E10" i="1"/>
  <c r="F10" i="1" s="1"/>
  <c r="E27" i="1"/>
  <c r="F27" i="1" s="1"/>
  <c r="E26" i="1"/>
  <c r="F26" i="1" s="1"/>
  <c r="U18" i="1" l="1"/>
  <c r="V18" i="1"/>
  <c r="V15" i="1"/>
  <c r="U15" i="1"/>
  <c r="V12" i="1"/>
  <c r="U12" i="1"/>
  <c r="E8" i="1"/>
  <c r="F8" i="1" s="1"/>
  <c r="E7" i="1"/>
  <c r="F7" i="1" s="1"/>
  <c r="E6" i="1"/>
  <c r="F6" i="1" s="1"/>
  <c r="E22" i="1"/>
  <c r="F22" i="1" s="1"/>
  <c r="E23" i="1"/>
  <c r="F23" i="1" s="1"/>
  <c r="E24" i="1"/>
  <c r="F24" i="1" s="1"/>
  <c r="E25" i="1"/>
  <c r="F25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40" i="1"/>
  <c r="F40" i="1" s="1"/>
  <c r="E41" i="1"/>
  <c r="F41" i="1" s="1"/>
  <c r="E46" i="1"/>
  <c r="F46" i="1" s="1"/>
  <c r="E9" i="1"/>
  <c r="F9" i="1" s="1"/>
  <c r="F3" i="1"/>
  <c r="V7" i="1" l="1"/>
  <c r="U7" i="1"/>
  <c r="V9" i="1"/>
  <c r="V8" i="1"/>
  <c r="U9" i="1"/>
  <c r="U8" i="1"/>
  <c r="V6" i="1"/>
  <c r="U6" i="1"/>
  <c r="V16" i="1"/>
  <c r="U16" i="1"/>
  <c r="U13" i="1"/>
  <c r="V13" i="1"/>
  <c r="V11" i="1"/>
  <c r="U11" i="1"/>
  <c r="V10" i="1"/>
  <c r="U10" i="1"/>
  <c r="U40" i="1" l="1"/>
  <c r="V40" i="1"/>
</calcChain>
</file>

<file path=xl/sharedStrings.xml><?xml version="1.0" encoding="utf-8"?>
<sst xmlns="http://schemas.openxmlformats.org/spreadsheetml/2006/main" count="118" uniqueCount="80">
  <si>
    <t>DPS</t>
  </si>
  <si>
    <t>DPS + AH</t>
  </si>
  <si>
    <t>DPF</t>
  </si>
  <si>
    <t>DPF + AH</t>
  </si>
  <si>
    <t>Kraken 42k No EMP</t>
  </si>
  <si>
    <t>Kraken 42k EMP</t>
  </si>
  <si>
    <t>Kraken 91k No EMP</t>
  </si>
  <si>
    <t>Kraken 91k EMP</t>
  </si>
  <si>
    <t>Titan Base</t>
  </si>
  <si>
    <t>Titan EMP IB</t>
  </si>
  <si>
    <t>Titan EMP</t>
  </si>
  <si>
    <t>Titan IB</t>
  </si>
  <si>
    <t>Hatchling 4k</t>
  </si>
  <si>
    <t>Behe w/ Ascaris &amp; Oracle</t>
  </si>
  <si>
    <t>Cata Base</t>
  </si>
  <si>
    <t>Cata Atomized</t>
  </si>
  <si>
    <t>Hatchling 2.8k</t>
  </si>
  <si>
    <t>Hatchling 3.5k</t>
  </si>
  <si>
    <t>Hatchling 5k</t>
  </si>
  <si>
    <t>Cap</t>
  </si>
  <si>
    <t>Heals</t>
  </si>
  <si>
    <t>Adds</t>
  </si>
  <si>
    <t>Stam req</t>
  </si>
  <si>
    <t>Chimera SOLO</t>
  </si>
  <si>
    <t>Chimera 25k</t>
  </si>
  <si>
    <t>Hatchling SOLO</t>
  </si>
  <si>
    <t>Tremor Wyrm No Nuke SOLO</t>
  </si>
  <si>
    <t>Tremor Wyrm Nuke SOLO</t>
  </si>
  <si>
    <t>XMS SOLO</t>
  </si>
  <si>
    <t>XMS 197k</t>
  </si>
  <si>
    <t>Kraken SOLO No EMP</t>
  </si>
  <si>
    <t>Kraken SOLO EMP</t>
  </si>
  <si>
    <t>Sent  w/ Ascaris &amp; Oracle</t>
  </si>
  <si>
    <t>Token</t>
  </si>
  <si>
    <t>Prestige</t>
  </si>
  <si>
    <t>Have</t>
  </si>
  <si>
    <t>Need</t>
  </si>
  <si>
    <t>Want</t>
  </si>
  <si>
    <t>Remain</t>
  </si>
  <si>
    <t>Total</t>
  </si>
  <si>
    <t>Need Stam</t>
  </si>
  <si>
    <t>Total Stam</t>
  </si>
  <si>
    <t>Brotherhood</t>
  </si>
  <si>
    <t>Xeno</t>
  </si>
  <si>
    <t>Kraken</t>
  </si>
  <si>
    <t>Titan</t>
  </si>
  <si>
    <t>Cataclysm</t>
  </si>
  <si>
    <t>Fire Cataclysm</t>
  </si>
  <si>
    <t>Behemoth</t>
  </si>
  <si>
    <t>Rage Behemoth</t>
  </si>
  <si>
    <t>Protector</t>
  </si>
  <si>
    <t>Sentinel</t>
  </si>
  <si>
    <t>Asphodel</t>
  </si>
  <si>
    <t>Vanguard</t>
  </si>
  <si>
    <t>Typhon</t>
  </si>
  <si>
    <t>Fallen Prince</t>
  </si>
  <si>
    <t>Tokens</t>
  </si>
  <si>
    <t>280k</t>
  </si>
  <si>
    <t>402k</t>
  </si>
  <si>
    <t>376k</t>
  </si>
  <si>
    <t>1m</t>
  </si>
  <si>
    <t>2m</t>
  </si>
  <si>
    <t>638k</t>
  </si>
  <si>
    <t>1.7m</t>
  </si>
  <si>
    <t>2.6m</t>
  </si>
  <si>
    <t>3.4m</t>
  </si>
  <si>
    <t>275k</t>
  </si>
  <si>
    <t>42k</t>
  </si>
  <si>
    <t>42k Kraken</t>
  </si>
  <si>
    <t>4k Swarm</t>
  </si>
  <si>
    <t>To Kill</t>
  </si>
  <si>
    <t>TOTAL</t>
  </si>
  <si>
    <t>Tremor Wyrm 265k</t>
  </si>
  <si>
    <t>302k</t>
  </si>
  <si>
    <t>762k</t>
  </si>
  <si>
    <t>1.76m</t>
  </si>
  <si>
    <t>250k</t>
  </si>
  <si>
    <t>625k</t>
  </si>
  <si>
    <t>1.27m</t>
  </si>
  <si>
    <t>Enclave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</si>
</sst>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2" borderId="19" xfId="0" applyFill="1" applyBorder="1"/>
    <xf numFmtId="0" fontId="0" fillId="2" borderId="23" xfId="0" applyFill="1" applyBorder="1"/>
    <xf numFmtId="0" fontId="0" fillId="0" borderId="19" xfId="0" applyFill="1" applyBorder="1"/>
    <xf numFmtId="0" fontId="0" fillId="0" borderId="20" xfId="0" applyFill="1" applyBorder="1"/>
    <xf numFmtId="0" fontId="0" fillId="2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1" xfId="0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2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5"/>
  <sheetViews>
    <sheetView tabSelected="1" topLeftCell="A34" workbookViewId="0">
      <selection activeCell="F34" sqref="F34"/>
    </sheetView>
  </sheetViews>
  <sheetFormatPr defaultRowHeight="15" x14ac:dyDescent="0.25"/>
  <cols>
    <col min="1" max="1" width="27" bestFit="1" customWidth="1"/>
    <col min="2" max="2" width="9" bestFit="1" customWidth="1"/>
    <col min="3" max="3" width="7" customWidth="1"/>
    <col min="4" max="4" width="8.85546875" bestFit="1" customWidth="1"/>
    <col min="5" max="5" width="7" bestFit="1" customWidth="1"/>
    <col min="6" max="6" width="8.85546875" bestFit="1" customWidth="1"/>
    <col min="7" max="7" width="11.42578125" bestFit="1" customWidth="1"/>
    <col min="8" max="8" width="15.140625" bestFit="1" customWidth="1"/>
    <col min="9" max="9" width="4.28515625" style="3" customWidth="1"/>
    <col min="10" max="10" width="5.42578125" bestFit="1" customWidth="1"/>
    <col min="11" max="11" width="5.7109375" bestFit="1" customWidth="1"/>
    <col min="12" max="12" width="5.42578125" bestFit="1" customWidth="1"/>
    <col min="13" max="13" width="4.28515625" customWidth="1"/>
    <col min="14" max="14" width="5.85546875" bestFit="1" customWidth="1"/>
    <col min="15" max="15" width="7.7109375" bestFit="1" customWidth="1"/>
    <col min="16" max="16" width="4.5703125" customWidth="1"/>
    <col min="17" max="17" width="7.28515625" bestFit="1" customWidth="1"/>
    <col min="18" max="18" width="7.28515625" customWidth="1"/>
    <col min="19" max="19" width="7.7109375" bestFit="1" customWidth="1"/>
    <col min="20" max="20" width="7.28515625" customWidth="1"/>
    <col min="21" max="21" width="10.7109375" bestFit="1" customWidth="1"/>
    <col min="22" max="22" width="10.28515625" bestFit="1" customWidth="1"/>
    <col min="23" max="23" width="2.85546875" customWidth="1"/>
    <col min="24" max="24" width="10.5703125" style="3" bestFit="1" customWidth="1"/>
  </cols>
  <sheetData>
    <row r="2" spans="1:24" x14ac:dyDescent="0.25">
      <c r="C2" t="s">
        <v>0</v>
      </c>
      <c r="D2" t="s">
        <v>1</v>
      </c>
      <c r="E2" t="s">
        <v>2</v>
      </c>
      <c r="F2" t="s">
        <v>3</v>
      </c>
    </row>
    <row r="3" spans="1:24" x14ac:dyDescent="0.25">
      <c r="C3">
        <v>687.38</v>
      </c>
      <c r="D3">
        <v>687.38</v>
      </c>
      <c r="E3">
        <f>C3*5</f>
        <v>3436.9</v>
      </c>
      <c r="F3">
        <f>D3*5</f>
        <v>3436.9</v>
      </c>
    </row>
    <row r="4" spans="1:24" ht="15.75" thickBot="1" x14ac:dyDescent="0.3"/>
    <row r="5" spans="1:24" ht="15.75" thickBot="1" x14ac:dyDescent="0.3">
      <c r="B5" t="s">
        <v>19</v>
      </c>
      <c r="C5" t="s">
        <v>20</v>
      </c>
      <c r="D5" t="s">
        <v>21</v>
      </c>
      <c r="E5" t="s">
        <v>0</v>
      </c>
      <c r="F5" t="s">
        <v>22</v>
      </c>
      <c r="H5" s="7" t="s">
        <v>33</v>
      </c>
      <c r="J5" s="8" t="s">
        <v>35</v>
      </c>
      <c r="K5" s="9" t="s">
        <v>37</v>
      </c>
      <c r="L5" s="10" t="s">
        <v>39</v>
      </c>
      <c r="N5" s="8" t="s">
        <v>36</v>
      </c>
      <c r="O5" s="10" t="s">
        <v>38</v>
      </c>
      <c r="Q5" s="8" t="s">
        <v>56</v>
      </c>
      <c r="R5" s="9" t="s">
        <v>70</v>
      </c>
      <c r="S5" s="10" t="s">
        <v>70</v>
      </c>
      <c r="U5" s="8" t="s">
        <v>40</v>
      </c>
      <c r="V5" s="10" t="s">
        <v>41</v>
      </c>
    </row>
    <row r="6" spans="1:24" x14ac:dyDescent="0.25">
      <c r="A6" t="s">
        <v>16</v>
      </c>
      <c r="B6">
        <v>2750</v>
      </c>
      <c r="C6">
        <v>-5</v>
      </c>
      <c r="D6">
        <v>0</v>
      </c>
      <c r="E6">
        <f>IF(C6 &lt; 0, D$3, C$3) + C6 + D6</f>
        <v>682.38</v>
      </c>
      <c r="F6">
        <f>CEILING(B6/(E6), 1)</f>
        <v>5</v>
      </c>
      <c r="H6" s="11" t="s">
        <v>34</v>
      </c>
      <c r="J6" s="17">
        <v>15</v>
      </c>
      <c r="K6" s="18">
        <v>20</v>
      </c>
      <c r="L6" s="19">
        <v>120</v>
      </c>
      <c r="M6" s="3"/>
      <c r="N6" s="17">
        <f>MAX(K6-J6, 0)</f>
        <v>5</v>
      </c>
      <c r="O6" s="19">
        <f>MAX(L6-J6, 0)</f>
        <v>105</v>
      </c>
      <c r="P6" s="3"/>
      <c r="Q6" s="17">
        <v>1</v>
      </c>
      <c r="R6" s="18">
        <f t="shared" ref="R6:R11" si="0">CEILING(N6/Q6, 1)</f>
        <v>5</v>
      </c>
      <c r="S6" s="19">
        <f>CEILING(O6/Q6, 1)</f>
        <v>105</v>
      </c>
      <c r="T6" s="3"/>
      <c r="U6" s="17">
        <f>F8*N6</f>
        <v>30</v>
      </c>
      <c r="V6" s="19">
        <f>F8*O6</f>
        <v>630</v>
      </c>
      <c r="W6" s="3"/>
      <c r="X6" s="3" t="s">
        <v>69</v>
      </c>
    </row>
    <row r="7" spans="1:24" x14ac:dyDescent="0.25">
      <c r="A7" t="s">
        <v>17</v>
      </c>
      <c r="B7">
        <v>3500</v>
      </c>
      <c r="C7">
        <v>-5</v>
      </c>
      <c r="D7">
        <v>0</v>
      </c>
      <c r="E7">
        <f>IF(C7 &lt; 0, D$3, C$3) + C7 + D7</f>
        <v>682.38</v>
      </c>
      <c r="F7">
        <f t="shared" ref="F7:F47" si="1">CEILING(B7/(E7), 1)</f>
        <v>6</v>
      </c>
      <c r="H7" s="12" t="s">
        <v>42</v>
      </c>
      <c r="J7" s="20">
        <v>115</v>
      </c>
      <c r="K7" s="6">
        <v>0</v>
      </c>
      <c r="L7" s="21">
        <v>0</v>
      </c>
      <c r="M7" s="3"/>
      <c r="N7" s="20">
        <f>MAX(K7-J7, 0)</f>
        <v>0</v>
      </c>
      <c r="O7" s="21">
        <f>MAX(L7-J7, 0)</f>
        <v>0</v>
      </c>
      <c r="P7" s="3"/>
      <c r="Q7" s="20">
        <v>1</v>
      </c>
      <c r="R7" s="6">
        <f t="shared" si="0"/>
        <v>0</v>
      </c>
      <c r="S7" s="21">
        <f t="shared" ref="S7:S12" si="2">CEILING(O7/Q7, 1)</f>
        <v>0</v>
      </c>
      <c r="T7" s="3"/>
      <c r="U7" s="20">
        <f>F23*N7</f>
        <v>0</v>
      </c>
      <c r="V7" s="21">
        <f>F23*O7</f>
        <v>0</v>
      </c>
      <c r="W7" s="3"/>
      <c r="X7" s="3" t="s">
        <v>68</v>
      </c>
    </row>
    <row r="8" spans="1:24" x14ac:dyDescent="0.25">
      <c r="A8" t="s">
        <v>12</v>
      </c>
      <c r="B8">
        <v>4000</v>
      </c>
      <c r="C8">
        <v>-5</v>
      </c>
      <c r="D8">
        <v>0</v>
      </c>
      <c r="E8">
        <f>IF(C8 &lt; 0, D$3, C$3) + C8 + D8</f>
        <v>682.38</v>
      </c>
      <c r="F8">
        <f t="shared" si="1"/>
        <v>6</v>
      </c>
      <c r="H8" s="12" t="s">
        <v>43</v>
      </c>
      <c r="J8" s="20">
        <v>1</v>
      </c>
      <c r="K8" s="6">
        <v>0</v>
      </c>
      <c r="L8" s="21">
        <v>0</v>
      </c>
      <c r="M8" s="3"/>
      <c r="N8" s="20">
        <f t="shared" ref="N8:N13" si="3">MAX(K8-J8, 0)</f>
        <v>0</v>
      </c>
      <c r="O8" s="21">
        <f t="shared" ref="O8:O13" si="4">MAX(L8-J8, 0)</f>
        <v>0</v>
      </c>
      <c r="P8" s="3"/>
      <c r="Q8" s="20">
        <v>1</v>
      </c>
      <c r="R8" s="6">
        <f t="shared" si="0"/>
        <v>0</v>
      </c>
      <c r="S8" s="21">
        <f t="shared" si="2"/>
        <v>0</v>
      </c>
      <c r="T8" s="3"/>
      <c r="U8" s="20">
        <f>F23*N8</f>
        <v>0</v>
      </c>
      <c r="V8" s="21">
        <f>F23*O8</f>
        <v>0</v>
      </c>
      <c r="W8" s="3"/>
      <c r="X8" s="3" t="s">
        <v>68</v>
      </c>
    </row>
    <row r="9" spans="1:24" x14ac:dyDescent="0.25">
      <c r="A9" t="s">
        <v>18</v>
      </c>
      <c r="B9">
        <v>5000</v>
      </c>
      <c r="C9">
        <v>-5</v>
      </c>
      <c r="D9">
        <v>0</v>
      </c>
      <c r="E9">
        <f>IF(C9 &lt; 0, D$3, C$3) + C9 + D9</f>
        <v>682.38</v>
      </c>
      <c r="F9">
        <f t="shared" si="1"/>
        <v>8</v>
      </c>
      <c r="H9" s="12" t="s">
        <v>44</v>
      </c>
      <c r="J9" s="20">
        <v>0</v>
      </c>
      <c r="K9" s="6">
        <v>0</v>
      </c>
      <c r="L9" s="21">
        <v>0</v>
      </c>
      <c r="M9" s="3"/>
      <c r="N9" s="20">
        <f t="shared" si="3"/>
        <v>0</v>
      </c>
      <c r="O9" s="21">
        <f t="shared" si="4"/>
        <v>0</v>
      </c>
      <c r="P9" s="3"/>
      <c r="Q9" s="20">
        <v>2</v>
      </c>
      <c r="R9" s="6">
        <f t="shared" si="0"/>
        <v>0</v>
      </c>
      <c r="S9" s="21">
        <f t="shared" si="2"/>
        <v>0</v>
      </c>
      <c r="T9" s="3"/>
      <c r="U9" s="20">
        <f>$F$23*N9 / Q9</f>
        <v>0</v>
      </c>
      <c r="V9" s="21">
        <f>$F$23*O9 / Q9</f>
        <v>0</v>
      </c>
      <c r="W9" s="3"/>
      <c r="X9" s="3" t="s">
        <v>67</v>
      </c>
    </row>
    <row r="10" spans="1:24" x14ac:dyDescent="0.25">
      <c r="A10" t="s">
        <v>25</v>
      </c>
      <c r="B10">
        <v>55000</v>
      </c>
      <c r="C10">
        <v>-5</v>
      </c>
      <c r="D10">
        <v>0</v>
      </c>
      <c r="E10">
        <f>IF(C10 &lt; 0, D$3, C$3) + C10 + D10</f>
        <v>682.38</v>
      </c>
      <c r="F10">
        <f t="shared" ref="F10" si="5">CEILING(B10/(E10), 1)</f>
        <v>81</v>
      </c>
      <c r="H10" s="12" t="s">
        <v>45</v>
      </c>
      <c r="J10" s="20">
        <v>0</v>
      </c>
      <c r="K10" s="6">
        <v>0</v>
      </c>
      <c r="L10" s="21">
        <v>0</v>
      </c>
      <c r="M10" s="3"/>
      <c r="N10" s="20">
        <f t="shared" si="3"/>
        <v>0</v>
      </c>
      <c r="O10" s="21">
        <f t="shared" si="4"/>
        <v>0</v>
      </c>
      <c r="P10" s="3"/>
      <c r="Q10" s="20">
        <v>3</v>
      </c>
      <c r="R10" s="6">
        <f t="shared" si="0"/>
        <v>0</v>
      </c>
      <c r="S10" s="21">
        <f t="shared" si="2"/>
        <v>0</v>
      </c>
      <c r="T10" s="3"/>
      <c r="U10" s="20">
        <f>CEILING($F32*N10 / Q10, 1)</f>
        <v>0</v>
      </c>
      <c r="V10" s="21">
        <f>CEILING($F32*O10 / Q10, 1)</f>
        <v>0</v>
      </c>
      <c r="W10" s="3"/>
      <c r="X10" s="3" t="s">
        <v>66</v>
      </c>
    </row>
    <row r="11" spans="1:24" x14ac:dyDescent="0.25">
      <c r="H11" s="12" t="s">
        <v>46</v>
      </c>
      <c r="J11" s="20">
        <v>30</v>
      </c>
      <c r="K11" s="6">
        <v>0</v>
      </c>
      <c r="L11" s="21">
        <v>30</v>
      </c>
      <c r="M11" s="3"/>
      <c r="N11" s="20">
        <f t="shared" si="3"/>
        <v>0</v>
      </c>
      <c r="O11" s="21">
        <f t="shared" si="4"/>
        <v>0</v>
      </c>
      <c r="P11" s="3"/>
      <c r="Q11" s="20">
        <v>3</v>
      </c>
      <c r="R11" s="6">
        <f t="shared" si="0"/>
        <v>0</v>
      </c>
      <c r="S11" s="21">
        <f t="shared" si="2"/>
        <v>0</v>
      </c>
      <c r="T11" s="3"/>
      <c r="U11" s="20">
        <f>$F40 *N11 / Q11</f>
        <v>0</v>
      </c>
      <c r="V11" s="21">
        <f>CEILING($F40 *O11 / Q11, 1)</f>
        <v>0</v>
      </c>
      <c r="W11" s="3"/>
      <c r="X11" s="3" t="s">
        <v>57</v>
      </c>
    </row>
    <row r="12" spans="1:24" x14ac:dyDescent="0.25">
      <c r="A12" t="s">
        <v>24</v>
      </c>
      <c r="B12">
        <v>25000</v>
      </c>
      <c r="C12">
        <v>0</v>
      </c>
      <c r="D12">
        <v>0</v>
      </c>
      <c r="E12">
        <f>IF(C12 &lt; 0, D$3, C$3) + C12 + D12</f>
        <v>687.38</v>
      </c>
      <c r="F12">
        <f t="shared" ref="F12" si="6">CEILING(B12/(E12), 1)</f>
        <v>37</v>
      </c>
      <c r="H12" s="12" t="s">
        <v>47</v>
      </c>
      <c r="J12" s="20">
        <v>0</v>
      </c>
      <c r="K12" s="6">
        <v>0</v>
      </c>
      <c r="L12" s="21">
        <v>0</v>
      </c>
      <c r="M12" s="3"/>
      <c r="N12" s="20">
        <f t="shared" si="3"/>
        <v>0</v>
      </c>
      <c r="O12" s="21">
        <f t="shared" si="4"/>
        <v>0</v>
      </c>
      <c r="P12" s="3"/>
      <c r="Q12" s="20">
        <v>0.57999999999999996</v>
      </c>
      <c r="R12" s="6">
        <f>CEILING(N12/Q12, 1)</f>
        <v>0</v>
      </c>
      <c r="S12" s="21">
        <f t="shared" si="2"/>
        <v>0</v>
      </c>
      <c r="T12" s="3"/>
      <c r="U12" s="20">
        <f>$F42*N12/Q12</f>
        <v>0</v>
      </c>
      <c r="V12" s="21">
        <f>CEILING($F42*O12/Q12, 1)</f>
        <v>0</v>
      </c>
      <c r="W12" s="3"/>
      <c r="X12" s="3" t="s">
        <v>58</v>
      </c>
    </row>
    <row r="13" spans="1:24" x14ac:dyDescent="0.25">
      <c r="A13" t="s">
        <v>23</v>
      </c>
      <c r="B13">
        <v>1000000</v>
      </c>
      <c r="C13">
        <v>0</v>
      </c>
      <c r="D13">
        <v>0</v>
      </c>
      <c r="E13">
        <f>IF(C13 &lt; 0, D$3, C$3) + C13 + D13</f>
        <v>687.38</v>
      </c>
      <c r="F13">
        <f t="shared" ref="F13" si="7">CEILING(B13/(E13), 1)</f>
        <v>1455</v>
      </c>
      <c r="H13" s="13" t="s">
        <v>48</v>
      </c>
      <c r="J13" s="22">
        <v>6</v>
      </c>
      <c r="K13" s="2">
        <v>500</v>
      </c>
      <c r="L13" s="23">
        <v>580</v>
      </c>
      <c r="M13" s="3"/>
      <c r="N13" s="22">
        <f t="shared" si="3"/>
        <v>494</v>
      </c>
      <c r="O13" s="23">
        <f t="shared" si="4"/>
        <v>574</v>
      </c>
      <c r="P13" s="3"/>
      <c r="Q13" s="22">
        <v>3</v>
      </c>
      <c r="R13" s="2">
        <f>CEILING(N$13/$Q13,1)</f>
        <v>165</v>
      </c>
      <c r="S13" s="23">
        <f>CEILING(O$13/$Q13,1)</f>
        <v>192</v>
      </c>
      <c r="T13" s="3"/>
      <c r="U13" s="31">
        <f t="shared" ref="U13:V15" si="8">CEILING($F46 *N$13/$Q13, 1)</f>
        <v>100612</v>
      </c>
      <c r="V13" s="23">
        <f t="shared" si="8"/>
        <v>116905</v>
      </c>
      <c r="W13" s="3"/>
      <c r="X13" s="3" t="s">
        <v>59</v>
      </c>
    </row>
    <row r="14" spans="1:24" x14ac:dyDescent="0.25">
      <c r="H14" s="14"/>
      <c r="J14" s="24"/>
      <c r="K14" s="3"/>
      <c r="L14" s="25"/>
      <c r="M14" s="3"/>
      <c r="N14" s="24"/>
      <c r="O14" s="25"/>
      <c r="P14" s="3"/>
      <c r="Q14" s="24">
        <v>5</v>
      </c>
      <c r="R14" s="3">
        <f t="shared" ref="R14:R15" si="9">CEILING(N$13/$Q14,1)</f>
        <v>99</v>
      </c>
      <c r="S14" s="25">
        <f t="shared" ref="S14:S15" si="10">CEILING(O$13/$Q14,1)</f>
        <v>115</v>
      </c>
      <c r="T14" s="3"/>
      <c r="U14" s="24">
        <f t="shared" si="8"/>
        <v>160452</v>
      </c>
      <c r="V14" s="25">
        <f t="shared" si="8"/>
        <v>186436</v>
      </c>
      <c r="W14" s="3"/>
      <c r="X14" s="3" t="s">
        <v>60</v>
      </c>
    </row>
    <row r="15" spans="1:24" x14ac:dyDescent="0.25">
      <c r="A15" t="s">
        <v>72</v>
      </c>
      <c r="B15">
        <v>265000</v>
      </c>
      <c r="C15">
        <v>-1.6</v>
      </c>
      <c r="D15">
        <v>0</v>
      </c>
      <c r="E15">
        <f>IF(C15 &lt; 0, D$3, C$3) + C15 + D15</f>
        <v>685.78</v>
      </c>
      <c r="F15">
        <f t="shared" ref="F15:F17" si="11">CEILING(B15/(E15), 1)</f>
        <v>387</v>
      </c>
      <c r="H15" s="15"/>
      <c r="J15" s="26"/>
      <c r="K15" s="4"/>
      <c r="L15" s="27"/>
      <c r="M15" s="3"/>
      <c r="N15" s="26"/>
      <c r="O15" s="27"/>
      <c r="P15" s="3"/>
      <c r="Q15" s="26">
        <v>8</v>
      </c>
      <c r="R15" s="4">
        <f t="shared" si="9"/>
        <v>62</v>
      </c>
      <c r="S15" s="27">
        <f t="shared" si="10"/>
        <v>72</v>
      </c>
      <c r="T15" s="3"/>
      <c r="U15" s="26">
        <f t="shared" si="8"/>
        <v>200564</v>
      </c>
      <c r="V15" s="27">
        <f t="shared" si="8"/>
        <v>233044</v>
      </c>
      <c r="W15" s="3"/>
      <c r="X15" s="3" t="s">
        <v>61</v>
      </c>
    </row>
    <row r="16" spans="1:24" x14ac:dyDescent="0.25">
      <c r="A16" t="s">
        <v>27</v>
      </c>
      <c r="B16">
        <v>15000000</v>
      </c>
      <c r="C16">
        <v>-1.6</v>
      </c>
      <c r="D16">
        <v>0</v>
      </c>
      <c r="E16">
        <f>IF(C16 &lt; 0, D$3, C$3) + C16 + D16</f>
        <v>685.78</v>
      </c>
      <c r="F16">
        <f t="shared" ref="F16" si="12">CEILING(B16/(E16), 1)</f>
        <v>21873</v>
      </c>
      <c r="H16" s="13" t="s">
        <v>49</v>
      </c>
      <c r="J16" s="22">
        <v>9</v>
      </c>
      <c r="K16" s="2">
        <v>0</v>
      </c>
      <c r="L16" s="23">
        <v>15</v>
      </c>
      <c r="M16" s="3"/>
      <c r="N16" s="22">
        <f>MAX(K16-J16, 0)</f>
        <v>0</v>
      </c>
      <c r="O16" s="23">
        <f>MAX(L16-J16, 0)</f>
        <v>6</v>
      </c>
      <c r="P16" s="3"/>
      <c r="Q16" s="22">
        <v>0.5</v>
      </c>
      <c r="R16" s="2">
        <f>CEILING(N$16/$Q16,1)</f>
        <v>0</v>
      </c>
      <c r="S16" s="23">
        <f>CEILING(O$16/$Q16,1)</f>
        <v>12</v>
      </c>
      <c r="T16" s="3"/>
      <c r="U16" s="22">
        <f t="shared" ref="U16:V18" si="13">CEILING($F46 *N$16/$Q16, 1)</f>
        <v>0</v>
      </c>
      <c r="V16" s="23">
        <f t="shared" si="13"/>
        <v>7332</v>
      </c>
      <c r="W16" s="3"/>
      <c r="X16" s="3" t="s">
        <v>59</v>
      </c>
    </row>
    <row r="17" spans="1:24" x14ac:dyDescent="0.25">
      <c r="A17" t="s">
        <v>26</v>
      </c>
      <c r="B17">
        <v>30000000</v>
      </c>
      <c r="C17">
        <v>-1.6</v>
      </c>
      <c r="D17">
        <v>0</v>
      </c>
      <c r="E17">
        <f>IF(C17 &lt; 0, D$3, C$3) + C17 + D17</f>
        <v>685.78</v>
      </c>
      <c r="F17">
        <f t="shared" si="11"/>
        <v>43746</v>
      </c>
      <c r="H17" s="14"/>
      <c r="J17" s="24"/>
      <c r="K17" s="3"/>
      <c r="L17" s="25"/>
      <c r="M17" s="3"/>
      <c r="N17" s="24"/>
      <c r="O17" s="25"/>
      <c r="P17" s="3"/>
      <c r="Q17" s="24">
        <v>1</v>
      </c>
      <c r="R17" s="3">
        <f t="shared" ref="R17:R18" si="14">CEILING(N$16/$Q17,1)</f>
        <v>0</v>
      </c>
      <c r="S17" s="25">
        <f t="shared" ref="S17:S18" si="15">CEILING(O$16/$Q17,1)</f>
        <v>6</v>
      </c>
      <c r="T17" s="3"/>
      <c r="U17" s="24">
        <f t="shared" si="13"/>
        <v>0</v>
      </c>
      <c r="V17" s="25">
        <f t="shared" si="13"/>
        <v>9744</v>
      </c>
      <c r="W17" s="3"/>
      <c r="X17" s="3" t="s">
        <v>60</v>
      </c>
    </row>
    <row r="18" spans="1:24" x14ac:dyDescent="0.25">
      <c r="H18" s="15"/>
      <c r="J18" s="26"/>
      <c r="K18" s="4"/>
      <c r="L18" s="27"/>
      <c r="M18" s="3"/>
      <c r="N18" s="26"/>
      <c r="O18" s="27"/>
      <c r="P18" s="3"/>
      <c r="Q18" s="26">
        <v>3</v>
      </c>
      <c r="R18" s="4">
        <f t="shared" si="14"/>
        <v>0</v>
      </c>
      <c r="S18" s="27">
        <f t="shared" si="15"/>
        <v>2</v>
      </c>
      <c r="T18" s="3"/>
      <c r="U18" s="32">
        <f t="shared" si="13"/>
        <v>0</v>
      </c>
      <c r="V18" s="27">
        <f t="shared" si="13"/>
        <v>6496</v>
      </c>
      <c r="W18" s="3"/>
      <c r="X18" s="3" t="s">
        <v>61</v>
      </c>
    </row>
    <row r="19" spans="1:24" x14ac:dyDescent="0.25">
      <c r="A19" t="s">
        <v>29</v>
      </c>
      <c r="B19">
        <v>197000</v>
      </c>
      <c r="C19">
        <v>0</v>
      </c>
      <c r="D19">
        <v>0</v>
      </c>
      <c r="E19">
        <f>IF(C19 &lt; 0, D$3, C$3) + C19 + D19</f>
        <v>687.38</v>
      </c>
      <c r="F19">
        <f t="shared" ref="F19:F20" si="16">CEILING(B19/(E19), 1)</f>
        <v>287</v>
      </c>
      <c r="H19" s="13" t="s">
        <v>50</v>
      </c>
      <c r="J19" s="22">
        <v>3</v>
      </c>
      <c r="K19" s="2">
        <v>0</v>
      </c>
      <c r="L19" s="23">
        <v>0</v>
      </c>
      <c r="M19" s="3"/>
      <c r="N19" s="22">
        <f>MAX(K19-J19, 0)</f>
        <v>0</v>
      </c>
      <c r="O19" s="23">
        <f>MAX(L19-J19, 0)</f>
        <v>0</v>
      </c>
      <c r="P19" s="3"/>
      <c r="Q19" s="22">
        <v>3</v>
      </c>
      <c r="R19" s="2">
        <f>CEILING(N$19/$Q19,1)</f>
        <v>0</v>
      </c>
      <c r="S19" s="23">
        <f>CEILING(O$19/$Q19,1)</f>
        <v>0</v>
      </c>
      <c r="T19" s="3"/>
      <c r="U19" s="31">
        <f t="shared" ref="U19:V22" si="17">CEILING($F50 * N$19 / $Q19, 1)</f>
        <v>0</v>
      </c>
      <c r="V19" s="23">
        <f t="shared" si="17"/>
        <v>0</v>
      </c>
      <c r="W19" s="3"/>
      <c r="X19" s="3" t="s">
        <v>62</v>
      </c>
    </row>
    <row r="20" spans="1:24" x14ac:dyDescent="0.25">
      <c r="A20" t="s">
        <v>28</v>
      </c>
      <c r="B20">
        <v>80000000</v>
      </c>
      <c r="C20">
        <v>0</v>
      </c>
      <c r="D20">
        <v>0</v>
      </c>
      <c r="E20">
        <f>IF(C20 &lt; 0, D$3, C$3) + C20 + D20</f>
        <v>687.38</v>
      </c>
      <c r="F20">
        <f t="shared" si="16"/>
        <v>116384</v>
      </c>
      <c r="H20" s="14"/>
      <c r="J20" s="24"/>
      <c r="K20" s="3"/>
      <c r="L20" s="25"/>
      <c r="M20" s="3"/>
      <c r="N20" s="24"/>
      <c r="O20" s="25"/>
      <c r="P20" s="3"/>
      <c r="Q20" s="24">
        <v>5</v>
      </c>
      <c r="R20" s="3">
        <f t="shared" ref="R20:R22" si="18">CEILING(N$19/$Q20,1)</f>
        <v>0</v>
      </c>
      <c r="S20" s="25">
        <f t="shared" ref="S20:S22" si="19">CEILING(O$19/$Q20,1)</f>
        <v>0</v>
      </c>
      <c r="T20" s="3"/>
      <c r="U20" s="24">
        <f t="shared" si="17"/>
        <v>0</v>
      </c>
      <c r="V20" s="25">
        <f t="shared" si="17"/>
        <v>0</v>
      </c>
      <c r="W20" s="3"/>
      <c r="X20" s="3" t="s">
        <v>63</v>
      </c>
    </row>
    <row r="21" spans="1:24" x14ac:dyDescent="0.25">
      <c r="H21" s="14"/>
      <c r="J21" s="24"/>
      <c r="K21" s="3"/>
      <c r="L21" s="25"/>
      <c r="M21" s="3"/>
      <c r="N21" s="24"/>
      <c r="O21" s="25"/>
      <c r="P21" s="3"/>
      <c r="Q21" s="24">
        <v>6.5</v>
      </c>
      <c r="R21" s="3">
        <f t="shared" si="18"/>
        <v>0</v>
      </c>
      <c r="S21" s="25">
        <f t="shared" si="19"/>
        <v>0</v>
      </c>
      <c r="T21" s="3"/>
      <c r="U21" s="24">
        <f t="shared" si="17"/>
        <v>0</v>
      </c>
      <c r="V21" s="25">
        <f t="shared" si="17"/>
        <v>0</v>
      </c>
      <c r="W21" s="3"/>
      <c r="X21" s="3" t="s">
        <v>64</v>
      </c>
    </row>
    <row r="22" spans="1:24" x14ac:dyDescent="0.25">
      <c r="A22" t="s">
        <v>4</v>
      </c>
      <c r="B22">
        <v>42000</v>
      </c>
      <c r="C22">
        <v>-80</v>
      </c>
      <c r="D22">
        <v>0</v>
      </c>
      <c r="E22">
        <f t="shared" ref="E22:E47" si="20">IF(C22 &lt; 0, D$3, C$3) + C22 + D22</f>
        <v>607.38</v>
      </c>
      <c r="F22" s="1">
        <f t="shared" si="1"/>
        <v>70</v>
      </c>
      <c r="H22" s="15"/>
      <c r="J22" s="26"/>
      <c r="K22" s="4"/>
      <c r="L22" s="27"/>
      <c r="M22" s="3"/>
      <c r="N22" s="26"/>
      <c r="O22" s="27"/>
      <c r="P22" s="3"/>
      <c r="Q22" s="26">
        <v>9.5</v>
      </c>
      <c r="R22" s="4">
        <f t="shared" si="18"/>
        <v>0</v>
      </c>
      <c r="S22" s="27">
        <f t="shared" si="19"/>
        <v>0</v>
      </c>
      <c r="T22" s="3"/>
      <c r="U22" s="26">
        <f t="shared" si="17"/>
        <v>0</v>
      </c>
      <c r="V22" s="27">
        <f t="shared" si="17"/>
        <v>0</v>
      </c>
      <c r="W22" s="3"/>
      <c r="X22" s="3" t="s">
        <v>65</v>
      </c>
    </row>
    <row r="23" spans="1:24" x14ac:dyDescent="0.25">
      <c r="A23" t="s">
        <v>5</v>
      </c>
      <c r="B23">
        <v>42000</v>
      </c>
      <c r="C23">
        <v>0</v>
      </c>
      <c r="D23">
        <v>0</v>
      </c>
      <c r="E23">
        <f t="shared" si="20"/>
        <v>687.38</v>
      </c>
      <c r="F23">
        <f t="shared" si="1"/>
        <v>62</v>
      </c>
      <c r="H23" s="13" t="s">
        <v>51</v>
      </c>
      <c r="J23" s="22">
        <v>1</v>
      </c>
      <c r="K23" s="2">
        <v>0</v>
      </c>
      <c r="L23" s="23">
        <v>0</v>
      </c>
      <c r="M23" s="3"/>
      <c r="N23" s="22">
        <f>MAX(K23-J23, 0)</f>
        <v>0</v>
      </c>
      <c r="O23" s="23">
        <f>MAX(L23-J23, 0)</f>
        <v>0</v>
      </c>
      <c r="P23" s="3"/>
      <c r="Q23" s="22">
        <v>1</v>
      </c>
      <c r="R23" s="2">
        <f t="shared" ref="R23:S26" si="21">CEILING(N$23/$Q23,1)</f>
        <v>0</v>
      </c>
      <c r="S23" s="23">
        <f t="shared" si="21"/>
        <v>0</v>
      </c>
      <c r="T23" s="3"/>
      <c r="U23" s="31">
        <f t="shared" ref="U23:V26" si="22">CEILING($F50 * N$23 / $Q23, 1)</f>
        <v>0</v>
      </c>
      <c r="V23" s="23">
        <f t="shared" si="22"/>
        <v>0</v>
      </c>
      <c r="W23" s="3"/>
      <c r="X23" s="3" t="s">
        <v>62</v>
      </c>
    </row>
    <row r="24" spans="1:24" x14ac:dyDescent="0.25">
      <c r="A24" t="s">
        <v>6</v>
      </c>
      <c r="B24">
        <v>91100</v>
      </c>
      <c r="C24">
        <v>-80</v>
      </c>
      <c r="D24">
        <v>0</v>
      </c>
      <c r="E24">
        <f t="shared" si="20"/>
        <v>607.38</v>
      </c>
      <c r="F24">
        <f t="shared" si="1"/>
        <v>150</v>
      </c>
      <c r="H24" s="14"/>
      <c r="J24" s="24"/>
      <c r="K24" s="3"/>
      <c r="L24" s="25"/>
      <c r="M24" s="3"/>
      <c r="N24" s="24"/>
      <c r="O24" s="25"/>
      <c r="P24" s="3"/>
      <c r="Q24" s="24">
        <v>2</v>
      </c>
      <c r="R24" s="3">
        <f t="shared" si="21"/>
        <v>0</v>
      </c>
      <c r="S24" s="25">
        <f t="shared" si="21"/>
        <v>0</v>
      </c>
      <c r="T24" s="3"/>
      <c r="U24" s="24">
        <f t="shared" si="22"/>
        <v>0</v>
      </c>
      <c r="V24" s="25">
        <f t="shared" si="22"/>
        <v>0</v>
      </c>
      <c r="W24" s="3"/>
      <c r="X24" s="3" t="s">
        <v>63</v>
      </c>
    </row>
    <row r="25" spans="1:24" x14ac:dyDescent="0.25">
      <c r="A25" t="s">
        <v>7</v>
      </c>
      <c r="B25">
        <v>91100</v>
      </c>
      <c r="C25">
        <v>0</v>
      </c>
      <c r="D25">
        <v>0</v>
      </c>
      <c r="E25">
        <f t="shared" si="20"/>
        <v>687.38</v>
      </c>
      <c r="F25">
        <f t="shared" si="1"/>
        <v>133</v>
      </c>
      <c r="H25" s="14"/>
      <c r="J25" s="24"/>
      <c r="K25" s="3"/>
      <c r="L25" s="25"/>
      <c r="M25" s="3"/>
      <c r="N25" s="24"/>
      <c r="O25" s="25"/>
      <c r="P25" s="3"/>
      <c r="Q25" s="24">
        <v>3</v>
      </c>
      <c r="R25" s="3">
        <f t="shared" si="21"/>
        <v>0</v>
      </c>
      <c r="S25" s="25">
        <f t="shared" si="21"/>
        <v>0</v>
      </c>
      <c r="T25" s="3"/>
      <c r="U25" s="24">
        <f t="shared" si="22"/>
        <v>0</v>
      </c>
      <c r="V25" s="25">
        <f t="shared" si="22"/>
        <v>0</v>
      </c>
      <c r="W25" s="3"/>
      <c r="X25" s="3" t="s">
        <v>64</v>
      </c>
    </row>
    <row r="26" spans="1:24" x14ac:dyDescent="0.25">
      <c r="A26" t="s">
        <v>30</v>
      </c>
      <c r="B26">
        <v>820000</v>
      </c>
      <c r="C26">
        <v>-80</v>
      </c>
      <c r="D26">
        <v>0</v>
      </c>
      <c r="E26">
        <f t="shared" ref="E26:E27" si="23">IF(C26 &lt; 0, D$3, C$3) + C26 + D26</f>
        <v>607.38</v>
      </c>
      <c r="F26">
        <f t="shared" ref="F26:F27" si="24">CEILING(B26/(E26), 1)</f>
        <v>1351</v>
      </c>
      <c r="H26" s="15"/>
      <c r="J26" s="26"/>
      <c r="K26" s="4"/>
      <c r="L26" s="27"/>
      <c r="M26" s="3"/>
      <c r="N26" s="26"/>
      <c r="O26" s="27"/>
      <c r="P26" s="3"/>
      <c r="Q26" s="26">
        <v>5</v>
      </c>
      <c r="R26" s="4">
        <f t="shared" si="21"/>
        <v>0</v>
      </c>
      <c r="S26" s="27">
        <f t="shared" si="21"/>
        <v>0</v>
      </c>
      <c r="T26" s="3"/>
      <c r="U26" s="26">
        <f t="shared" si="22"/>
        <v>0</v>
      </c>
      <c r="V26" s="27">
        <f t="shared" si="22"/>
        <v>0</v>
      </c>
      <c r="W26" s="3"/>
      <c r="X26" s="3" t="s">
        <v>65</v>
      </c>
    </row>
    <row r="27" spans="1:24" x14ac:dyDescent="0.25">
      <c r="A27" t="s">
        <v>31</v>
      </c>
      <c r="B27">
        <v>820000</v>
      </c>
      <c r="C27">
        <v>0</v>
      </c>
      <c r="D27">
        <v>0</v>
      </c>
      <c r="E27">
        <f t="shared" si="23"/>
        <v>687.38</v>
      </c>
      <c r="F27">
        <f t="shared" si="24"/>
        <v>1193</v>
      </c>
      <c r="H27" s="13" t="s">
        <v>52</v>
      </c>
      <c r="J27" s="22">
        <v>6</v>
      </c>
      <c r="K27" s="2">
        <v>0</v>
      </c>
      <c r="L27" s="23">
        <v>0</v>
      </c>
      <c r="M27" s="3"/>
      <c r="N27" s="22">
        <f>MAX(K27-J27, 0)</f>
        <v>0</v>
      </c>
      <c r="O27" s="23">
        <f>MAX(L27-J27, 0)</f>
        <v>0</v>
      </c>
      <c r="P27" s="3"/>
      <c r="Q27" s="22">
        <v>3</v>
      </c>
      <c r="R27" s="2">
        <f>CEILING(N$27/$Q27,1)</f>
        <v>0</v>
      </c>
      <c r="S27" s="23">
        <f>CEILING(O$27/$Q27,1)</f>
        <v>0</v>
      </c>
      <c r="T27" s="3"/>
      <c r="U27" s="31">
        <f>$F56*R27</f>
        <v>0</v>
      </c>
      <c r="V27" s="23">
        <f>$F56*S27</f>
        <v>0</v>
      </c>
      <c r="W27" s="3"/>
      <c r="X27" s="3" t="s">
        <v>73</v>
      </c>
    </row>
    <row r="28" spans="1:24" x14ac:dyDescent="0.25">
      <c r="H28" s="14"/>
      <c r="J28" s="24"/>
      <c r="K28" s="3"/>
      <c r="L28" s="25"/>
      <c r="M28" s="3"/>
      <c r="N28" s="24"/>
      <c r="O28" s="25"/>
      <c r="P28" s="3"/>
      <c r="Q28" s="24">
        <v>5</v>
      </c>
      <c r="R28" s="3">
        <f t="shared" ref="R28:R29" si="25">CEILING(N$27/$Q28,1)</f>
        <v>0</v>
      </c>
      <c r="S28" s="25">
        <f t="shared" ref="S28:S29" si="26">CEILING(O$27/$Q28,1)</f>
        <v>0</v>
      </c>
      <c r="T28" s="3"/>
      <c r="U28" s="24">
        <f t="shared" ref="U28:V28" si="27">$F57*R28</f>
        <v>0</v>
      </c>
      <c r="V28" s="25">
        <f t="shared" si="27"/>
        <v>0</v>
      </c>
      <c r="W28" s="3"/>
      <c r="X28" s="3" t="s">
        <v>74</v>
      </c>
    </row>
    <row r="29" spans="1:24" x14ac:dyDescent="0.25">
      <c r="A29" t="s">
        <v>8</v>
      </c>
      <c r="B29">
        <v>275000</v>
      </c>
      <c r="C29">
        <v>-150</v>
      </c>
      <c r="D29">
        <v>0</v>
      </c>
      <c r="E29">
        <f t="shared" si="20"/>
        <v>537.38</v>
      </c>
      <c r="F29">
        <f t="shared" si="1"/>
        <v>512</v>
      </c>
      <c r="H29" s="15"/>
      <c r="J29" s="26"/>
      <c r="K29" s="4"/>
      <c r="L29" s="27"/>
      <c r="M29" s="3"/>
      <c r="N29" s="26"/>
      <c r="O29" s="27"/>
      <c r="P29" s="3"/>
      <c r="Q29" s="26">
        <v>10</v>
      </c>
      <c r="R29" s="4">
        <f t="shared" si="25"/>
        <v>0</v>
      </c>
      <c r="S29" s="27">
        <f t="shared" si="26"/>
        <v>0</v>
      </c>
      <c r="T29" s="3"/>
      <c r="U29" s="26">
        <f t="shared" ref="U29:V29" si="28">$F58*R29</f>
        <v>0</v>
      </c>
      <c r="V29" s="27">
        <f t="shared" si="28"/>
        <v>0</v>
      </c>
      <c r="W29" s="3"/>
      <c r="X29" s="3" t="s">
        <v>75</v>
      </c>
    </row>
    <row r="30" spans="1:24" x14ac:dyDescent="0.25">
      <c r="A30" t="s">
        <v>10</v>
      </c>
      <c r="B30">
        <v>275000</v>
      </c>
      <c r="C30">
        <v>0</v>
      </c>
      <c r="D30">
        <v>0</v>
      </c>
      <c r="E30">
        <f t="shared" si="20"/>
        <v>687.38</v>
      </c>
      <c r="F30">
        <f t="shared" si="1"/>
        <v>401</v>
      </c>
      <c r="H30" s="13" t="s">
        <v>53</v>
      </c>
      <c r="J30" s="22">
        <v>1</v>
      </c>
      <c r="K30" s="2">
        <v>0</v>
      </c>
      <c r="L30" s="23">
        <v>0</v>
      </c>
      <c r="M30" s="3"/>
      <c r="N30" s="22">
        <f>MAX(K30-J30, 0)</f>
        <v>0</v>
      </c>
      <c r="O30" s="23">
        <f>MAX(L30-J30, 0)</f>
        <v>0</v>
      </c>
      <c r="P30" s="3"/>
      <c r="Q30" s="22">
        <v>1</v>
      </c>
      <c r="R30" s="2">
        <f>CEILING(N$30/$Q30,1)</f>
        <v>0</v>
      </c>
      <c r="S30" s="23">
        <f>CEILING(O$30/$Q30,1)</f>
        <v>0</v>
      </c>
      <c r="T30" s="3"/>
      <c r="U30" s="31">
        <f>$F55*R30</f>
        <v>0</v>
      </c>
      <c r="V30" s="23">
        <f>$F55*S30</f>
        <v>0</v>
      </c>
      <c r="W30" s="3"/>
      <c r="X30" s="3" t="s">
        <v>73</v>
      </c>
    </row>
    <row r="31" spans="1:24" x14ac:dyDescent="0.25">
      <c r="A31" t="s">
        <v>11</v>
      </c>
      <c r="B31">
        <v>275000</v>
      </c>
      <c r="C31">
        <v>-150</v>
      </c>
      <c r="D31">
        <v>80</v>
      </c>
      <c r="E31">
        <f t="shared" si="20"/>
        <v>617.38</v>
      </c>
      <c r="F31">
        <f t="shared" si="1"/>
        <v>446</v>
      </c>
      <c r="H31" s="14"/>
      <c r="J31" s="24"/>
      <c r="K31" s="3"/>
      <c r="L31" s="25"/>
      <c r="M31" s="3"/>
      <c r="N31" s="24"/>
      <c r="O31" s="25"/>
      <c r="P31" s="3"/>
      <c r="Q31" s="24">
        <v>2</v>
      </c>
      <c r="R31" s="3">
        <f t="shared" ref="R31:R32" si="29">CEILING(N$30/$Q31,1)</f>
        <v>0</v>
      </c>
      <c r="S31" s="25">
        <f t="shared" ref="S31:S32" si="30">CEILING(O$30/$Q31,1)</f>
        <v>0</v>
      </c>
      <c r="T31" s="3"/>
      <c r="U31" s="24">
        <f t="shared" ref="U31:V31" si="31">$F56*R31</f>
        <v>0</v>
      </c>
      <c r="V31" s="25">
        <f t="shared" si="31"/>
        <v>0</v>
      </c>
      <c r="W31" s="3"/>
      <c r="X31" s="3" t="s">
        <v>74</v>
      </c>
    </row>
    <row r="32" spans="1:24" x14ac:dyDescent="0.25">
      <c r="A32" t="s">
        <v>9</v>
      </c>
      <c r="B32">
        <v>275000</v>
      </c>
      <c r="C32">
        <v>0</v>
      </c>
      <c r="D32">
        <v>80</v>
      </c>
      <c r="E32">
        <f t="shared" si="20"/>
        <v>767.38</v>
      </c>
      <c r="F32" s="1">
        <f t="shared" si="1"/>
        <v>359</v>
      </c>
      <c r="H32" s="15"/>
      <c r="J32" s="26"/>
      <c r="K32" s="4"/>
      <c r="L32" s="27"/>
      <c r="M32" s="3"/>
      <c r="N32" s="26"/>
      <c r="O32" s="27"/>
      <c r="P32" s="3"/>
      <c r="Q32" s="26">
        <v>3</v>
      </c>
      <c r="R32" s="4">
        <f t="shared" si="29"/>
        <v>0</v>
      </c>
      <c r="S32" s="27">
        <f t="shared" si="30"/>
        <v>0</v>
      </c>
      <c r="T32" s="3"/>
      <c r="U32" s="26">
        <f t="shared" ref="U32:V32" si="32">$F57*R32</f>
        <v>0</v>
      </c>
      <c r="V32" s="27">
        <f t="shared" si="32"/>
        <v>0</v>
      </c>
      <c r="W32" s="3"/>
      <c r="X32" s="3" t="s">
        <v>75</v>
      </c>
    </row>
    <row r="33" spans="1:24" x14ac:dyDescent="0.25">
      <c r="A33" t="s">
        <v>8</v>
      </c>
      <c r="B33">
        <v>300000</v>
      </c>
      <c r="C33">
        <v>-150</v>
      </c>
      <c r="D33">
        <v>0</v>
      </c>
      <c r="E33">
        <f t="shared" si="20"/>
        <v>537.38</v>
      </c>
      <c r="F33">
        <f t="shared" si="1"/>
        <v>559</v>
      </c>
      <c r="H33" s="13" t="s">
        <v>54</v>
      </c>
      <c r="J33" s="22">
        <v>6</v>
      </c>
      <c r="K33" s="2">
        <v>0</v>
      </c>
      <c r="L33" s="23">
        <v>0</v>
      </c>
      <c r="M33" s="3"/>
      <c r="N33" s="22">
        <f>MAX(K33-J33, 0)</f>
        <v>0</v>
      </c>
      <c r="O33" s="23">
        <f>MAX(L33-J33, 0)</f>
        <v>0</v>
      </c>
      <c r="P33" s="3"/>
      <c r="Q33" s="22">
        <v>2</v>
      </c>
      <c r="R33" s="2">
        <f>CEILING(N$33/$Q33,1)</f>
        <v>0</v>
      </c>
      <c r="S33" s="23">
        <f>CEILING(O$33/$Q33,1)</f>
        <v>0</v>
      </c>
      <c r="T33" s="3"/>
      <c r="U33" s="33">
        <f>$F60*R33</f>
        <v>0</v>
      </c>
      <c r="V33" s="34">
        <f>$F60*S33</f>
        <v>0</v>
      </c>
      <c r="W33" s="5"/>
      <c r="X33" s="5" t="s">
        <v>76</v>
      </c>
    </row>
    <row r="34" spans="1:24" x14ac:dyDescent="0.25">
      <c r="A34" t="s">
        <v>10</v>
      </c>
      <c r="B34">
        <v>300000</v>
      </c>
      <c r="C34">
        <v>0</v>
      </c>
      <c r="D34">
        <v>0</v>
      </c>
      <c r="E34">
        <f t="shared" si="20"/>
        <v>687.38</v>
      </c>
      <c r="F34">
        <f t="shared" si="1"/>
        <v>437</v>
      </c>
      <c r="H34" s="14"/>
      <c r="J34" s="24"/>
      <c r="K34" s="3"/>
      <c r="L34" s="25"/>
      <c r="M34" s="3"/>
      <c r="N34" s="24"/>
      <c r="O34" s="25"/>
      <c r="P34" s="3"/>
      <c r="Q34" s="24">
        <v>5</v>
      </c>
      <c r="R34" s="3">
        <f t="shared" ref="R34:R35" si="33">CEILING(N$33/$Q34,1)</f>
        <v>0</v>
      </c>
      <c r="S34" s="25">
        <f t="shared" ref="S34:S35" si="34">CEILING(O$33/$Q34,1)</f>
        <v>0</v>
      </c>
      <c r="T34" s="3"/>
      <c r="U34" s="35">
        <f t="shared" ref="U34:V34" si="35">$F61*R34</f>
        <v>0</v>
      </c>
      <c r="V34" s="36">
        <f t="shared" si="35"/>
        <v>0</v>
      </c>
      <c r="W34" s="5"/>
      <c r="X34" s="5" t="s">
        <v>77</v>
      </c>
    </row>
    <row r="35" spans="1:24" x14ac:dyDescent="0.25">
      <c r="A35" t="s">
        <v>11</v>
      </c>
      <c r="B35">
        <v>300000</v>
      </c>
      <c r="C35">
        <v>-150</v>
      </c>
      <c r="D35">
        <v>80</v>
      </c>
      <c r="E35">
        <f t="shared" si="20"/>
        <v>617.38</v>
      </c>
      <c r="F35">
        <f t="shared" si="1"/>
        <v>486</v>
      </c>
      <c r="H35" s="15"/>
      <c r="J35" s="26"/>
      <c r="K35" s="4"/>
      <c r="L35" s="27"/>
      <c r="M35" s="3"/>
      <c r="N35" s="26"/>
      <c r="O35" s="27"/>
      <c r="P35" s="3"/>
      <c r="Q35" s="26">
        <v>7</v>
      </c>
      <c r="R35" s="4">
        <f t="shared" si="33"/>
        <v>0</v>
      </c>
      <c r="S35" s="27">
        <f t="shared" si="34"/>
        <v>0</v>
      </c>
      <c r="T35" s="3"/>
      <c r="U35" s="37">
        <f t="shared" ref="U35:V35" si="36">$F62*R35</f>
        <v>0</v>
      </c>
      <c r="V35" s="38">
        <f t="shared" si="36"/>
        <v>0</v>
      </c>
      <c r="W35" s="5"/>
      <c r="X35" s="5" t="s">
        <v>78</v>
      </c>
    </row>
    <row r="36" spans="1:24" x14ac:dyDescent="0.25">
      <c r="A36" t="s">
        <v>9</v>
      </c>
      <c r="B36">
        <v>300000</v>
      </c>
      <c r="C36">
        <v>0</v>
      </c>
      <c r="D36">
        <v>80</v>
      </c>
      <c r="E36">
        <f t="shared" si="20"/>
        <v>767.38</v>
      </c>
      <c r="F36">
        <f t="shared" si="1"/>
        <v>391</v>
      </c>
      <c r="H36" s="13" t="s">
        <v>55</v>
      </c>
      <c r="J36" s="22">
        <v>6</v>
      </c>
      <c r="K36" s="2">
        <v>0</v>
      </c>
      <c r="L36" s="23">
        <v>0</v>
      </c>
      <c r="M36" s="3"/>
      <c r="N36" s="22">
        <f>MAX(K36-J36, 0)</f>
        <v>0</v>
      </c>
      <c r="O36" s="23">
        <f>MAX(L36-J36, 0)</f>
        <v>0</v>
      </c>
      <c r="P36" s="3"/>
      <c r="Q36" s="22">
        <v>1</v>
      </c>
      <c r="R36" s="2">
        <f>CEILING(N$36/$Q36,1)</f>
        <v>0</v>
      </c>
      <c r="S36" s="23">
        <f>CEILING(O$36/$Q36,1)</f>
        <v>0</v>
      </c>
      <c r="T36" s="3"/>
      <c r="U36" s="31">
        <f>$F60*R36</f>
        <v>0</v>
      </c>
      <c r="V36" s="34">
        <f>$F60*S36</f>
        <v>0</v>
      </c>
      <c r="W36" s="5"/>
      <c r="X36" s="5" t="s">
        <v>76</v>
      </c>
    </row>
    <row r="37" spans="1:24" x14ac:dyDescent="0.25">
      <c r="H37" s="14"/>
      <c r="J37" s="24"/>
      <c r="K37" s="3"/>
      <c r="L37" s="25"/>
      <c r="M37" s="3"/>
      <c r="N37" s="24"/>
      <c r="O37" s="25"/>
      <c r="P37" s="3"/>
      <c r="Q37" s="24">
        <v>2</v>
      </c>
      <c r="R37" s="3">
        <f t="shared" ref="R37:R38" si="37">CEILING(N$36/$Q37,1)</f>
        <v>0</v>
      </c>
      <c r="S37" s="25">
        <f t="shared" ref="S37:S38" si="38">CEILING(O$36/$Q37,1)</f>
        <v>0</v>
      </c>
      <c r="T37" s="3"/>
      <c r="U37" s="39">
        <f t="shared" ref="U37:V37" si="39">$F61*R37</f>
        <v>0</v>
      </c>
      <c r="V37" s="36">
        <f t="shared" si="39"/>
        <v>0</v>
      </c>
      <c r="W37" s="5"/>
      <c r="X37" s="5" t="s">
        <v>77</v>
      </c>
    </row>
    <row r="38" spans="1:24" ht="15.75" thickBot="1" x14ac:dyDescent="0.3">
      <c r="A38" t="s">
        <v>14</v>
      </c>
      <c r="B38">
        <v>161000</v>
      </c>
      <c r="C38">
        <v>-60</v>
      </c>
      <c r="D38">
        <v>0</v>
      </c>
      <c r="E38">
        <f t="shared" ref="E38:E39" si="40">IF(C38 &lt; 0, D$3, C$3) + C38 + D38</f>
        <v>627.38</v>
      </c>
      <c r="F38">
        <f t="shared" ref="F38:F39" si="41">CEILING(B38/(E38), 1)</f>
        <v>257</v>
      </c>
      <c r="H38" s="16"/>
      <c r="J38" s="28"/>
      <c r="K38" s="29"/>
      <c r="L38" s="30"/>
      <c r="M38" s="3"/>
      <c r="N38" s="28"/>
      <c r="O38" s="30"/>
      <c r="P38" s="3"/>
      <c r="Q38" s="28">
        <v>4</v>
      </c>
      <c r="R38" s="29">
        <f t="shared" si="37"/>
        <v>0</v>
      </c>
      <c r="S38" s="30">
        <f t="shared" si="38"/>
        <v>0</v>
      </c>
      <c r="T38" s="3"/>
      <c r="U38" s="40">
        <f t="shared" ref="U38:V38" si="42">$F62*R38</f>
        <v>0</v>
      </c>
      <c r="V38" s="41">
        <f t="shared" si="42"/>
        <v>0</v>
      </c>
      <c r="W38" s="5"/>
      <c r="X38" s="5" t="s">
        <v>78</v>
      </c>
    </row>
    <row r="39" spans="1:24" ht="15.75" thickBot="1" x14ac:dyDescent="0.3">
      <c r="A39" t="s">
        <v>15</v>
      </c>
      <c r="B39">
        <v>161000</v>
      </c>
      <c r="C39">
        <v>0</v>
      </c>
      <c r="D39">
        <v>0</v>
      </c>
      <c r="E39">
        <f t="shared" si="40"/>
        <v>687.38</v>
      </c>
      <c r="F39">
        <f t="shared" si="41"/>
        <v>235</v>
      </c>
    </row>
    <row r="40" spans="1:24" ht="15.75" thickBot="1" x14ac:dyDescent="0.3">
      <c r="A40" t="s">
        <v>14</v>
      </c>
      <c r="B40">
        <v>281000</v>
      </c>
      <c r="C40">
        <v>-60</v>
      </c>
      <c r="D40">
        <v>0</v>
      </c>
      <c r="E40">
        <f t="shared" si="20"/>
        <v>627.38</v>
      </c>
      <c r="F40">
        <f t="shared" si="1"/>
        <v>448</v>
      </c>
      <c r="T40" s="42" t="s">
        <v>71</v>
      </c>
      <c r="U40" s="9">
        <f>U6+U7+U8+U9+U10+U11+U12+U13+U23+U27+U34</f>
        <v>100642</v>
      </c>
      <c r="V40" s="10">
        <f>V6+V7+V8+V9+V10+V11+V12+V13+V23+V27+V34</f>
        <v>117535</v>
      </c>
    </row>
    <row r="41" spans="1:24" x14ac:dyDescent="0.25">
      <c r="A41" t="s">
        <v>15</v>
      </c>
      <c r="B41">
        <v>281000</v>
      </c>
      <c r="C41">
        <v>0</v>
      </c>
      <c r="D41">
        <v>0</v>
      </c>
      <c r="E41">
        <f t="shared" si="20"/>
        <v>687.38</v>
      </c>
      <c r="F41" s="1">
        <f t="shared" si="1"/>
        <v>409</v>
      </c>
    </row>
    <row r="42" spans="1:24" x14ac:dyDescent="0.25">
      <c r="A42" t="s">
        <v>14</v>
      </c>
      <c r="B42">
        <v>402000</v>
      </c>
      <c r="C42">
        <v>-60</v>
      </c>
      <c r="D42">
        <v>0</v>
      </c>
      <c r="E42">
        <f t="shared" ref="E42:E43" si="43">IF(C42 &lt; 0, D$3, C$3) + C42 + D42</f>
        <v>627.38</v>
      </c>
      <c r="F42">
        <f t="shared" ref="F42:F43" si="44">CEILING(B42/(E42), 1)</f>
        <v>641</v>
      </c>
    </row>
    <row r="43" spans="1:24" x14ac:dyDescent="0.25">
      <c r="A43" t="s">
        <v>15</v>
      </c>
      <c r="B43">
        <v>402000</v>
      </c>
      <c r="C43">
        <v>0</v>
      </c>
      <c r="D43">
        <v>0</v>
      </c>
      <c r="E43">
        <f t="shared" si="43"/>
        <v>687.38</v>
      </c>
      <c r="F43">
        <f t="shared" si="44"/>
        <v>585</v>
      </c>
    </row>
    <row r="45" spans="1:24" x14ac:dyDescent="0.25">
      <c r="A45" t="s">
        <v>13</v>
      </c>
      <c r="B45">
        <v>50000</v>
      </c>
      <c r="C45">
        <v>-90</v>
      </c>
      <c r="D45">
        <v>18.5</v>
      </c>
      <c r="E45">
        <f t="shared" ref="E45" si="45">IF(C45 &lt; 0, D$3, C$3) + C45 + D45</f>
        <v>615.88</v>
      </c>
      <c r="F45">
        <f t="shared" ref="F45" si="46">CEILING(B45/(E45), 1)</f>
        <v>82</v>
      </c>
    </row>
    <row r="46" spans="1:24" x14ac:dyDescent="0.25">
      <c r="A46" t="s">
        <v>13</v>
      </c>
      <c r="B46">
        <v>376000</v>
      </c>
      <c r="C46">
        <v>-90</v>
      </c>
      <c r="D46">
        <v>18.5</v>
      </c>
      <c r="E46">
        <f t="shared" si="20"/>
        <v>615.88</v>
      </c>
      <c r="F46" s="1">
        <f t="shared" si="1"/>
        <v>611</v>
      </c>
    </row>
    <row r="47" spans="1:24" x14ac:dyDescent="0.25">
      <c r="A47" t="s">
        <v>13</v>
      </c>
      <c r="B47">
        <v>1000000</v>
      </c>
      <c r="C47">
        <v>-90</v>
      </c>
      <c r="D47">
        <v>18.5</v>
      </c>
      <c r="E47">
        <f t="shared" si="20"/>
        <v>615.88</v>
      </c>
      <c r="F47">
        <f t="shared" si="1"/>
        <v>1624</v>
      </c>
    </row>
    <row r="48" spans="1:24" x14ac:dyDescent="0.25">
      <c r="A48" t="s">
        <v>13</v>
      </c>
      <c r="B48">
        <v>2000000</v>
      </c>
      <c r="C48">
        <v>-90</v>
      </c>
      <c r="D48">
        <v>18.5</v>
      </c>
      <c r="E48">
        <f t="shared" ref="E48" si="47">IF(C48 &lt; 0, D$3, C$3) + C48 + D48</f>
        <v>615.88</v>
      </c>
      <c r="F48">
        <f t="shared" ref="F48" si="48">CEILING(B48/(E48), 1)</f>
        <v>3248</v>
      </c>
    </row>
    <row r="50" spans="1:6" x14ac:dyDescent="0.25">
      <c r="A50" t="s">
        <v>32</v>
      </c>
      <c r="B50">
        <v>638000</v>
      </c>
      <c r="C50">
        <v>-38</v>
      </c>
      <c r="D50">
        <v>13.9</v>
      </c>
      <c r="E50">
        <f t="shared" ref="E50" si="49">IF(C50 &lt; 0, D$3, C$3) + C50 + D50</f>
        <v>663.28</v>
      </c>
      <c r="F50" s="1">
        <f t="shared" ref="F50" si="50">CEILING(B50/(E50), 1)</f>
        <v>962</v>
      </c>
    </row>
    <row r="51" spans="1:6" x14ac:dyDescent="0.25">
      <c r="A51" t="s">
        <v>32</v>
      </c>
      <c r="B51">
        <v>1700000</v>
      </c>
      <c r="C51">
        <v>-38</v>
      </c>
      <c r="D51">
        <v>13.9</v>
      </c>
      <c r="E51">
        <f t="shared" ref="E51:E53" si="51">IF(C51 &lt; 0, D$3, C$3) + C51 + D51</f>
        <v>663.28</v>
      </c>
      <c r="F51">
        <f t="shared" ref="F51:F53" si="52">CEILING(B51/(E51), 1)</f>
        <v>2564</v>
      </c>
    </row>
    <row r="52" spans="1:6" x14ac:dyDescent="0.25">
      <c r="A52" t="s">
        <v>32</v>
      </c>
      <c r="B52">
        <v>2600000</v>
      </c>
      <c r="C52">
        <v>-38</v>
      </c>
      <c r="D52">
        <v>13.9</v>
      </c>
      <c r="E52">
        <f t="shared" si="51"/>
        <v>663.28</v>
      </c>
      <c r="F52">
        <f t="shared" si="52"/>
        <v>3920</v>
      </c>
    </row>
    <row r="53" spans="1:6" x14ac:dyDescent="0.25">
      <c r="A53" t="s">
        <v>32</v>
      </c>
      <c r="B53">
        <v>3400000</v>
      </c>
      <c r="C53">
        <v>-38</v>
      </c>
      <c r="D53">
        <v>13.9</v>
      </c>
      <c r="E53">
        <f t="shared" si="51"/>
        <v>663.28</v>
      </c>
      <c r="F53">
        <f t="shared" si="52"/>
        <v>5127</v>
      </c>
    </row>
    <row r="55" spans="1:6" x14ac:dyDescent="0.25">
      <c r="A55" t="s">
        <v>52</v>
      </c>
      <c r="B55">
        <v>126000</v>
      </c>
      <c r="C55">
        <v>-540</v>
      </c>
      <c r="E55">
        <v>247.76</v>
      </c>
      <c r="F55">
        <f t="shared" ref="F55" si="53">CEILING(B55/(E55), 1)</f>
        <v>509</v>
      </c>
    </row>
    <row r="56" spans="1:6" x14ac:dyDescent="0.25">
      <c r="A56" t="s">
        <v>52</v>
      </c>
      <c r="B56">
        <v>302000</v>
      </c>
      <c r="C56">
        <v>-540</v>
      </c>
      <c r="E56">
        <v>247.76</v>
      </c>
      <c r="F56" s="1">
        <f t="shared" ref="F56:F58" si="54">CEILING(B56/(E56), 1)</f>
        <v>1219</v>
      </c>
    </row>
    <row r="57" spans="1:6" x14ac:dyDescent="0.25">
      <c r="A57" t="s">
        <v>52</v>
      </c>
      <c r="B57">
        <v>762000</v>
      </c>
      <c r="C57">
        <v>-540</v>
      </c>
      <c r="E57">
        <v>247.76</v>
      </c>
      <c r="F57">
        <f t="shared" si="54"/>
        <v>3076</v>
      </c>
    </row>
    <row r="58" spans="1:6" x14ac:dyDescent="0.25">
      <c r="A58" t="s">
        <v>52</v>
      </c>
      <c r="B58">
        <v>1760000</v>
      </c>
      <c r="C58">
        <v>-540</v>
      </c>
      <c r="E58">
        <v>247.76</v>
      </c>
      <c r="F58">
        <f t="shared" si="54"/>
        <v>7104</v>
      </c>
    </row>
    <row r="60" spans="1:6" x14ac:dyDescent="0.25">
      <c r="A60" t="s">
        <v>54</v>
      </c>
      <c r="B60">
        <v>260000</v>
      </c>
      <c r="C60">
        <v>0</v>
      </c>
      <c r="D60">
        <v>0</v>
      </c>
      <c r="E60">
        <v>356.61</v>
      </c>
      <c r="F60">
        <f t="shared" ref="F60:F65" si="55">CEILING(B60/(E60), 1)</f>
        <v>730</v>
      </c>
    </row>
    <row r="61" spans="1:6" x14ac:dyDescent="0.25">
      <c r="A61" t="s">
        <v>54</v>
      </c>
      <c r="B61">
        <v>625000</v>
      </c>
      <c r="C61">
        <v>0</v>
      </c>
      <c r="D61">
        <v>0</v>
      </c>
      <c r="E61">
        <v>356.61</v>
      </c>
      <c r="F61">
        <f t="shared" si="55"/>
        <v>1753</v>
      </c>
    </row>
    <row r="62" spans="1:6" x14ac:dyDescent="0.25">
      <c r="A62" t="s">
        <v>54</v>
      </c>
      <c r="B62">
        <v>1270000</v>
      </c>
      <c r="C62">
        <v>0</v>
      </c>
      <c r="D62">
        <v>0</v>
      </c>
      <c r="E62">
        <v>356.61</v>
      </c>
      <c r="F62">
        <f t="shared" si="55"/>
        <v>3562</v>
      </c>
    </row>
    <row r="64" spans="1:6" x14ac:dyDescent="0.25">
      <c r="A64" t="s">
        <v>79</v>
      </c>
      <c r="B64">
        <v>800000</v>
      </c>
      <c r="C64">
        <v>0</v>
      </c>
      <c r="D64">
        <v>0</v>
      </c>
      <c r="E64">
        <v>396.09</v>
      </c>
      <c r="F64">
        <f t="shared" si="55"/>
        <v>2020</v>
      </c>
    </row>
    <row r="65" spans="1:6" x14ac:dyDescent="0.25">
      <c r="A65" t="s">
        <v>79</v>
      </c>
      <c r="B65">
        <v>1000000</v>
      </c>
      <c r="C65">
        <v>0</v>
      </c>
      <c r="D65">
        <v>0</v>
      </c>
      <c r="E65">
        <v>396.09</v>
      </c>
      <c r="F65">
        <f t="shared" si="55"/>
        <v>2525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2011-03-30T21:58:23Z</dcterms:created>
  <dcterms:modified xsi:type="dcterms:W3CDTF">2011-12-20T03:23:42Z</dcterms:modified>
</cp:coreProperties>
</file>